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4050" windowWidth="9180" windowHeight="10920" activeTab="0"/>
  </bookViews>
  <sheets>
    <sheet name="LIFE Generic Preservation Model" sheetId="1" r:id="rId1"/>
    <sheet name="Preservation Model constants" sheetId="2" r:id="rId2"/>
  </sheets>
  <definedNames>
    <definedName name="AVIN">#REF!</definedName>
    <definedName name="BCM">'Preservation Model constants'!$C$10</definedName>
    <definedName name="BCT">'Preservation Model constants'!$C$11</definedName>
    <definedName name="BFR">'Preservation Model constants'!#REF!</definedName>
    <definedName name="Bitmap">'Preservation Model constants'!$D$8</definedName>
    <definedName name="BLE">'Preservation Model constants'!$C$17</definedName>
    <definedName name="COA">'Preservation Model constants'!$C$21</definedName>
    <definedName name="Complex">'Preservation Model constants'!$I$8</definedName>
    <definedName name="Document">'Preservation Model constants'!$H$8</definedName>
    <definedName name="ETA">'Preservation Model constants'!$C$19</definedName>
    <definedName name="Five">'Preservation Model constants'!$C$24</definedName>
    <definedName name="HCM">'Preservation Model constants'!$C$10</definedName>
    <definedName name="Hundred">'Preservation Model constants'!$C$27</definedName>
    <definedName name="HVM">'Preservation Model constants'!$C$20</definedName>
    <definedName name="Mark_up">'Preservation Model constants'!$E$8</definedName>
    <definedName name="Multimedia">'Preservation Model constants'!$G$8</definedName>
    <definedName name="One">'Preservation Model constants'!$C$23</definedName>
    <definedName name="PON">'Preservation Model constants'!$C$5</definedName>
    <definedName name="Simple">'Preservation Model constants'!$C$8</definedName>
    <definedName name="STA">'Preservation Model constants'!$C$18</definedName>
    <definedName name="TDC">'Preservation Model constants'!$C$13</definedName>
    <definedName name="Ten">'Preservation Model constants'!$C$25</definedName>
    <definedName name="TEND">#REF!</definedName>
    <definedName name="TEW">'Preservation Model constants'!$C$16</definedName>
    <definedName name="TOC">'Preservation Model constants'!$C$15</definedName>
    <definedName name="TPC">'Preservation Model constants'!$C$14</definedName>
    <definedName name="Twenty">'Preservation Model constants'!$C$26</definedName>
    <definedName name="UME">'Preservation Model constants'!$C$12</definedName>
    <definedName name="Vector">'Preservation Model constants'!$F$8</definedName>
    <definedName name="Yearf">#REF!</definedName>
  </definedNames>
  <calcPr fullCalcOnLoad="1"/>
</workbook>
</file>

<file path=xl/sharedStrings.xml><?xml version="1.0" encoding="utf-8"?>
<sst xmlns="http://schemas.openxmlformats.org/spreadsheetml/2006/main" count="121" uniqueCount="92">
  <si>
    <t>Life Generic Preservation Model</t>
  </si>
  <si>
    <t>Scaling components</t>
  </si>
  <si>
    <t>PON</t>
  </si>
  <si>
    <t>FCX</t>
  </si>
  <si>
    <t>Cost Components</t>
  </si>
  <si>
    <t>BCT</t>
  </si>
  <si>
    <t>UME</t>
  </si>
  <si>
    <t>TDC</t>
  </si>
  <si>
    <t>TPC</t>
  </si>
  <si>
    <t>TOC</t>
  </si>
  <si>
    <t>TEW</t>
  </si>
  <si>
    <t>Bitmap</t>
  </si>
  <si>
    <t>Vector</t>
  </si>
  <si>
    <t>Document</t>
  </si>
  <si>
    <t>Multimedia</t>
  </si>
  <si>
    <t>Simple</t>
  </si>
  <si>
    <t>Format Complexity (FCX)</t>
  </si>
  <si>
    <t>Preservation cost over number of years:</t>
  </si>
  <si>
    <t>Years</t>
  </si>
  <si>
    <t>One</t>
  </si>
  <si>
    <t>Five</t>
  </si>
  <si>
    <t>Ten</t>
  </si>
  <si>
    <t>Twenty</t>
  </si>
  <si>
    <t>Hundred</t>
  </si>
  <si>
    <t>Complex</t>
  </si>
  <si>
    <t>Mark_up</t>
  </si>
  <si>
    <t>Cost of pres tool</t>
  </si>
  <si>
    <t>Frequency of pres action</t>
  </si>
  <si>
    <t>Average cost per year :</t>
  </si>
  <si>
    <t>Total :</t>
  </si>
  <si>
    <t>File Format (MIME)</t>
  </si>
  <si>
    <t>text/html</t>
  </si>
  <si>
    <t>image/jpeg</t>
  </si>
  <si>
    <t>image/gif</t>
  </si>
  <si>
    <t>application/pdf</t>
  </si>
  <si>
    <t>application/msword</t>
  </si>
  <si>
    <t>text/plain</t>
  </si>
  <si>
    <t>text/css</t>
  </si>
  <si>
    <t>text/xml</t>
  </si>
  <si>
    <t>application/octet-stream</t>
  </si>
  <si>
    <t>image/png</t>
  </si>
  <si>
    <t>application/x-javascript</t>
  </si>
  <si>
    <t>audio/x-pn-realaudio</t>
  </si>
  <si>
    <t>audio/mpeg</t>
  </si>
  <si>
    <t>application/x-shockwave-flash</t>
  </si>
  <si>
    <t>video/quicktime</t>
  </si>
  <si>
    <t>application/vnd.ms-powerpoint</t>
  </si>
  <si>
    <t>video/x-ms-asf</t>
  </si>
  <si>
    <t>application/xml</t>
  </si>
  <si>
    <t>application/rdf+xml</t>
  </si>
  <si>
    <t>application/zip</t>
  </si>
  <si>
    <t>audio/midi</t>
  </si>
  <si>
    <t>application/atom+xml</t>
  </si>
  <si>
    <t>text/rtf</t>
  </si>
  <si>
    <t>application/vnd.ms-excel</t>
  </si>
  <si>
    <t>image/x-icon</t>
  </si>
  <si>
    <t>video/mpeg</t>
  </si>
  <si>
    <t>audio/x-wav</t>
  </si>
  <si>
    <t>video/x-ms-wmv</t>
  </si>
  <si>
    <t>application/vnd.sun.xml.impress</t>
  </si>
  <si>
    <t>audio/x-scpls</t>
  </si>
  <si>
    <t>audio/wav</t>
  </si>
  <si>
    <t>video/unknown</t>
  </si>
  <si>
    <t>audio/basic</t>
  </si>
  <si>
    <t>application/ogg</t>
  </si>
  <si>
    <t>video/mp4</t>
  </si>
  <si>
    <t>application/vnd.rn-realmedia</t>
  </si>
  <si>
    <t>Average cost per instance per year</t>
  </si>
  <si>
    <t>Number of objects in sample</t>
  </si>
  <si>
    <t xml:space="preserve">Estimated number of objects in one year </t>
  </si>
  <si>
    <t>STA</t>
  </si>
  <si>
    <t>ETA</t>
  </si>
  <si>
    <t>HVM</t>
  </si>
  <si>
    <t>WEB ARC</t>
  </si>
  <si>
    <t>Category</t>
  </si>
  <si>
    <t>Examples</t>
  </si>
  <si>
    <t>JPEG, GIF</t>
  </si>
  <si>
    <t>XML</t>
  </si>
  <si>
    <t>EMF, Draw</t>
  </si>
  <si>
    <t>MPEG3, WAV</t>
  </si>
  <si>
    <t>Word, PDF</t>
  </si>
  <si>
    <t>Oracle database dump</t>
  </si>
  <si>
    <t>ASCII, Unicode</t>
  </si>
  <si>
    <t>Total tech watch</t>
  </si>
  <si>
    <t>Total tool cost</t>
  </si>
  <si>
    <t>Total UME</t>
  </si>
  <si>
    <t>Total PPA</t>
  </si>
  <si>
    <t>Total QAA</t>
  </si>
  <si>
    <t>Percentage based element breakdown:</t>
  </si>
  <si>
    <t>Element totals:</t>
  </si>
  <si>
    <t>COA</t>
  </si>
  <si>
    <t>BLE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</si>
</sst>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&quot;£&quot;#,##0"/>
    <numFmt numFmtId="170" formatCode="0.0"/>
    <numFmt numFmtId="171" formatCode="&quot;£&quot;#,##0.0"/>
    <numFmt numFmtId="172" formatCode="_-* #,##0.00\ _£_-;\-* #,##0.00\ _£_-;_-* &quot;-&quot;??\ _£_-;_-@_-"/>
    <numFmt numFmtId="173" formatCode="_-* #,##0\ _£_-;\-* #,##0\ _£_-;_-* &quot;-&quot;\ _£_-;_-@_-"/>
    <numFmt numFmtId="174" formatCode="_-* #,##0.00\ &quot;£&quot;_-;\-* #,##0.00\ &quot;£&quot;_-;_-* &quot;-&quot;??\ &quot;£&quot;_-;_-@_-"/>
    <numFmt numFmtId="175" formatCode="_-* #,##0\ &quot;£&quot;_-;\-* #,##0\ &quot;£&quot;_-;_-* &quot;-&quot;\ &quot;£&quot;_-;_-@_-"/>
    <numFmt numFmtId="176" formatCode="&quot;£&quot;#,##0;[Red]&quot;£&quot;#,##0"/>
    <numFmt numFmtId="177" formatCode="0.0000"/>
    <numFmt numFmtId="178" formatCode="0.0%"/>
    <numFmt numFmtId="179" formatCode="0.0000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2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2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169" fontId="2" fillId="0" borderId="0" xfId="0" applyNumberFormat="1" applyFont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Alignment="1">
      <alignment horizontal="right" wrapText="1"/>
    </xf>
    <xf numFmtId="168" fontId="2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9" fontId="2" fillId="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177" fontId="2" fillId="4" borderId="0" xfId="0" applyNumberFormat="1" applyFont="1" applyFill="1" applyAlignment="1">
      <alignment/>
    </xf>
    <xf numFmtId="9" fontId="2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169" fontId="0" fillId="3" borderId="0" xfId="0" applyNumberFormat="1" applyFill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 horizontal="right" wrapText="1"/>
    </xf>
    <xf numFmtId="0" fontId="2" fillId="3" borderId="0" xfId="0" applyFont="1" applyFill="1" applyAlignment="1">
      <alignment/>
    </xf>
    <xf numFmtId="169" fontId="2" fillId="3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1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20.57421875" style="0" customWidth="1"/>
    <col min="2" max="3" width="11.28125" style="0" customWidth="1"/>
    <col min="4" max="4" width="12.140625" style="0" customWidth="1"/>
    <col min="5" max="5" width="12.7109375" style="0" customWidth="1"/>
    <col min="6" max="6" width="16.7109375" style="0" customWidth="1"/>
    <col min="7" max="7" width="10.421875" style="0" customWidth="1"/>
    <col min="8" max="8" width="11.57421875" style="0" customWidth="1"/>
    <col min="9" max="9" width="10.00390625" style="0" customWidth="1"/>
    <col min="10" max="10" width="10.421875" style="0" customWidth="1"/>
    <col min="11" max="11" width="10.140625" style="0" customWidth="1"/>
    <col min="12" max="19" width="12.57421875" style="0" customWidth="1"/>
    <col min="20" max="27" width="12.28125" style="0" customWidth="1"/>
    <col min="28" max="34" width="11.421875" style="0" customWidth="1"/>
    <col min="35" max="35" width="11.8515625" style="0" customWidth="1"/>
    <col min="36" max="40" width="11.140625" style="0" customWidth="1"/>
    <col min="41" max="41" width="12.00390625" style="0" customWidth="1"/>
  </cols>
  <sheetData>
    <row r="1" spans="1:4" ht="15.75">
      <c r="A1" s="6" t="s">
        <v>0</v>
      </c>
      <c r="D1" t="s">
        <v>73</v>
      </c>
    </row>
    <row r="2" spans="1:4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17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13"/>
      <c r="AR2" s="13"/>
      <c r="AS2" s="13"/>
      <c r="AT2" s="13"/>
      <c r="AU2" s="1"/>
    </row>
    <row r="3" spans="1:47" ht="66.75" customHeight="1">
      <c r="A3" s="17" t="s">
        <v>30</v>
      </c>
      <c r="B3" s="17" t="s">
        <v>16</v>
      </c>
      <c r="C3" s="17" t="s">
        <v>68</v>
      </c>
      <c r="D3" s="17" t="s">
        <v>69</v>
      </c>
      <c r="E3" s="25" t="s">
        <v>27</v>
      </c>
      <c r="F3" s="25" t="s">
        <v>26</v>
      </c>
      <c r="G3" s="25" t="s">
        <v>83</v>
      </c>
      <c r="H3" s="25" t="s">
        <v>84</v>
      </c>
      <c r="I3" s="25" t="s">
        <v>85</v>
      </c>
      <c r="J3" s="25" t="s">
        <v>86</v>
      </c>
      <c r="K3" s="25" t="s">
        <v>87</v>
      </c>
      <c r="L3" s="3">
        <f>One</f>
        <v>1</v>
      </c>
      <c r="M3" s="25" t="s">
        <v>27</v>
      </c>
      <c r="N3" s="25" t="s">
        <v>26</v>
      </c>
      <c r="O3" s="25" t="s">
        <v>83</v>
      </c>
      <c r="P3" s="25" t="s">
        <v>84</v>
      </c>
      <c r="Q3" s="25" t="s">
        <v>85</v>
      </c>
      <c r="R3" s="25" t="s">
        <v>86</v>
      </c>
      <c r="S3" s="25" t="s">
        <v>87</v>
      </c>
      <c r="T3" s="3">
        <f>Five</f>
        <v>5</v>
      </c>
      <c r="U3" s="25" t="s">
        <v>27</v>
      </c>
      <c r="V3" s="25" t="s">
        <v>26</v>
      </c>
      <c r="W3" s="25" t="s">
        <v>83</v>
      </c>
      <c r="X3" s="25" t="s">
        <v>84</v>
      </c>
      <c r="Y3" s="25" t="s">
        <v>85</v>
      </c>
      <c r="Z3" s="25" t="s">
        <v>86</v>
      </c>
      <c r="AA3" s="25" t="s">
        <v>87</v>
      </c>
      <c r="AB3" s="3">
        <f>Ten</f>
        <v>10</v>
      </c>
      <c r="AC3" s="33" t="s">
        <v>27</v>
      </c>
      <c r="AD3" s="33" t="s">
        <v>26</v>
      </c>
      <c r="AE3" s="25" t="s">
        <v>83</v>
      </c>
      <c r="AF3" s="25" t="s">
        <v>84</v>
      </c>
      <c r="AG3" s="25" t="s">
        <v>85</v>
      </c>
      <c r="AH3" s="25" t="s">
        <v>86</v>
      </c>
      <c r="AI3" s="25" t="s">
        <v>87</v>
      </c>
      <c r="AJ3" s="3">
        <f>Twenty</f>
        <v>20</v>
      </c>
      <c r="AK3" s="2"/>
      <c r="AL3" s="2"/>
      <c r="AM3" s="2"/>
      <c r="AN3" s="2"/>
      <c r="AO3" s="3"/>
      <c r="AQ3" s="4"/>
      <c r="AR3" s="4"/>
      <c r="AS3" s="4"/>
      <c r="AT3" s="4"/>
      <c r="AU3" s="4"/>
    </row>
    <row r="4" spans="1:47" ht="12.75">
      <c r="A4" t="s">
        <v>31</v>
      </c>
      <c r="B4" s="8">
        <f>Simple</f>
        <v>0.1</v>
      </c>
      <c r="C4">
        <v>222882</v>
      </c>
      <c r="D4" s="9">
        <f>1000/38*C4</f>
        <v>5865315.789473684</v>
      </c>
      <c r="E4" s="11">
        <f aca="true" t="shared" si="0" ref="E4:E39">(One/(BLE+0.1*One)+PON)</f>
        <v>0.5234567901234568</v>
      </c>
      <c r="F4" s="19">
        <f aca="true" t="shared" si="1" ref="F4:F39">((1-(STA*(1-One/20)+ETA*(One/20)))*TDC*B4)+(STA*(1-One/20)+ETA*(One/20))*COA</f>
        <v>3660</v>
      </c>
      <c r="G4" s="19">
        <f aca="true" t="shared" si="2" ref="G4:G39">TEW*One</f>
        <v>625</v>
      </c>
      <c r="H4" s="19">
        <f>F4*E4</f>
        <v>1915.851851851852</v>
      </c>
      <c r="I4" s="19">
        <f aca="true" t="shared" si="3" ref="I4:I39">UME*E4</f>
        <v>654.320987654321</v>
      </c>
      <c r="J4" s="19">
        <f aca="true" t="shared" si="4" ref="J4:J39">E4*(PON*(340/D4+HVM)*D4)</f>
        <v>61475.97764782326</v>
      </c>
      <c r="K4" s="19">
        <f aca="true" t="shared" si="5" ref="K4:K39">BCT*B4*D4*E4</f>
        <v>52194.0693957115</v>
      </c>
      <c r="L4" s="15">
        <f>SUM(G4:K4)</f>
        <v>116865.21988304093</v>
      </c>
      <c r="M4" s="11">
        <f aca="true" t="shared" si="6" ref="M4:M39">(Five/(BLE+0.1*Five)+PON)</f>
        <v>0.9882352941176471</v>
      </c>
      <c r="N4" s="19">
        <f aca="true" t="shared" si="7" ref="N4:N39">((1-(STA*(1-Five/20)+ETA*(Five/20)))*TDC*B4)+(STA*(1-Five/20)+ETA*(Five/20))*COA</f>
        <v>3300</v>
      </c>
      <c r="O4" s="19">
        <f aca="true" t="shared" si="8" ref="O4:O39">TEW*Five</f>
        <v>3125</v>
      </c>
      <c r="P4" s="19">
        <f>N4*M4</f>
        <v>3261.1764705882356</v>
      </c>
      <c r="Q4" s="19">
        <f aca="true" t="shared" si="9" ref="Q4:Q39">UME*M4</f>
        <v>1235.2941176470588</v>
      </c>
      <c r="R4" s="19">
        <f aca="true" t="shared" si="10" ref="R4:R39">M4*(PON*(340/D4+HVM)*D4)</f>
        <v>116060.64148606811</v>
      </c>
      <c r="S4" s="19">
        <f aca="true" t="shared" si="11" ref="S4:S39">BCT*B4*D4*M4</f>
        <v>98537.30526315789</v>
      </c>
      <c r="T4" s="15">
        <f>SUM(O4:S4)</f>
        <v>222219.41733746132</v>
      </c>
      <c r="U4" s="11">
        <f aca="true" t="shared" si="12" ref="U4:U39">(Ten/(BLE+0.1*Ten)+PON)</f>
        <v>1.511111111111111</v>
      </c>
      <c r="V4" s="19">
        <f aca="true" t="shared" si="13" ref="V4:V39">((1-(STA*(1-Ten/20)+ETA*(Ten/20)))*TDC*B4)+(STA*(1-Ten/20)+ETA*(Ten/20))*COA</f>
        <v>2850.0000000000005</v>
      </c>
      <c r="W4" s="19">
        <f aca="true" t="shared" si="14" ref="W4:W39">TEW*Ten</f>
        <v>6250</v>
      </c>
      <c r="X4" s="19">
        <f>V4*U4</f>
        <v>4306.666666666667</v>
      </c>
      <c r="Y4" s="19">
        <f aca="true" t="shared" si="15" ref="Y4:Y39">UME*U4</f>
        <v>1888.888888888889</v>
      </c>
      <c r="Z4" s="19">
        <f aca="true" t="shared" si="16" ref="Z4:Z39">U4*(PON*(340/D4+HVM)*D4)</f>
        <v>177468.38830409356</v>
      </c>
      <c r="AA4" s="19">
        <f aca="true" t="shared" si="17" ref="AA4:AA39">BCT*B4*D4*U4</f>
        <v>150673.44561403507</v>
      </c>
      <c r="AB4" s="15">
        <f>SUM(W4:AA4)</f>
        <v>340587.3894736842</v>
      </c>
      <c r="AC4" s="20">
        <f aca="true" t="shared" si="18" ref="AC4:AC39">(Twenty/(BLE+0.1*Twenty)+PON)</f>
        <v>2.4</v>
      </c>
      <c r="AD4" s="21">
        <f aca="true" t="shared" si="19" ref="AD4:AD39">((1-(STA*(1-Twenty/20)+ETA*(Twenty/20)))*TDC*B4)+(STA*(1-Twenty/20)+ETA*(Twenty/20))*COA</f>
        <v>1950</v>
      </c>
      <c r="AE4" s="19">
        <f aca="true" t="shared" si="20" ref="AE4:AE39">TEW*Twenty</f>
        <v>12500</v>
      </c>
      <c r="AF4" s="19">
        <f>AD4*AC4</f>
        <v>4680</v>
      </c>
      <c r="AG4" s="19">
        <f aca="true" t="shared" si="21" ref="AG4:AG39">UME*AC4</f>
        <v>3000</v>
      </c>
      <c r="AH4" s="19">
        <f aca="true" t="shared" si="22" ref="AH4:AH39">AC4*(PON*(340/D4+HVM)*D4)</f>
        <v>281861.5578947368</v>
      </c>
      <c r="AI4" s="19">
        <f aca="true" t="shared" si="23" ref="AI4:AI39">BCT*D4*B4*AC4</f>
        <v>239304.88421052633</v>
      </c>
      <c r="AJ4" s="15">
        <f>SUM(AE4:AI4)</f>
        <v>541346.4421052631</v>
      </c>
      <c r="AK4" s="9"/>
      <c r="AL4" s="11"/>
      <c r="AM4" s="11"/>
      <c r="AN4" s="12"/>
      <c r="AO4" s="7"/>
      <c r="AQ4" s="1"/>
      <c r="AR4" s="1"/>
      <c r="AS4" s="14"/>
      <c r="AT4" s="14"/>
      <c r="AU4" s="14"/>
    </row>
    <row r="5" spans="1:47" ht="12.75">
      <c r="A5" t="s">
        <v>32</v>
      </c>
      <c r="B5" s="8">
        <f>Bitmap</f>
        <v>0.2</v>
      </c>
      <c r="C5">
        <v>14837</v>
      </c>
      <c r="D5" s="9">
        <f aca="true" t="shared" si="24" ref="D5:D39">1000/38*C5</f>
        <v>390447.3684210526</v>
      </c>
      <c r="E5" s="11">
        <f t="shared" si="0"/>
        <v>0.5234567901234568</v>
      </c>
      <c r="F5" s="19">
        <f t="shared" si="1"/>
        <v>6540</v>
      </c>
      <c r="G5" s="19">
        <f t="shared" si="2"/>
        <v>625</v>
      </c>
      <c r="H5" s="19">
        <f>F5*E5</f>
        <v>3423.4074074074074</v>
      </c>
      <c r="I5" s="19">
        <f t="shared" si="3"/>
        <v>654.320987654321</v>
      </c>
      <c r="J5" s="19">
        <f t="shared" si="4"/>
        <v>4158.836647173489</v>
      </c>
      <c r="K5" s="19">
        <f t="shared" si="5"/>
        <v>6948.999090318388</v>
      </c>
      <c r="L5" s="15">
        <f aca="true" t="shared" si="25" ref="L5:L39">SUM(G5:K5)</f>
        <v>15810.564132553605</v>
      </c>
      <c r="M5" s="11">
        <f t="shared" si="6"/>
        <v>0.9882352941176471</v>
      </c>
      <c r="N5" s="19">
        <f t="shared" si="7"/>
        <v>5700</v>
      </c>
      <c r="O5" s="19">
        <f t="shared" si="8"/>
        <v>3125</v>
      </c>
      <c r="P5" s="19">
        <f aca="true" t="shared" si="26" ref="P5:P39">N5*M5</f>
        <v>5632.941176470588</v>
      </c>
      <c r="Q5" s="19">
        <f t="shared" si="9"/>
        <v>1235.2941176470588</v>
      </c>
      <c r="R5" s="19">
        <f t="shared" si="10"/>
        <v>7851.477399380805</v>
      </c>
      <c r="S5" s="19">
        <f t="shared" si="11"/>
        <v>13119.031578947368</v>
      </c>
      <c r="T5" s="15">
        <f aca="true" t="shared" si="27" ref="T5:T39">SUM(O5:S5)</f>
        <v>30963.74427244582</v>
      </c>
      <c r="U5" s="11">
        <f t="shared" si="12"/>
        <v>1.511111111111111</v>
      </c>
      <c r="V5" s="19">
        <f t="shared" si="13"/>
        <v>4650.000000000001</v>
      </c>
      <c r="W5" s="19">
        <f t="shared" si="14"/>
        <v>6250</v>
      </c>
      <c r="X5" s="19">
        <f aca="true" t="shared" si="28" ref="X5:X39">V5*U5</f>
        <v>7026.666666666668</v>
      </c>
      <c r="Y5" s="19">
        <f t="shared" si="15"/>
        <v>1888.888888888889</v>
      </c>
      <c r="Z5" s="19">
        <f t="shared" si="16"/>
        <v>12005.698245614034</v>
      </c>
      <c r="AA5" s="19">
        <f t="shared" si="17"/>
        <v>20060.31812865497</v>
      </c>
      <c r="AB5" s="15">
        <f aca="true" t="shared" si="29" ref="AB5:AB39">SUM(W5:AA5)</f>
        <v>47231.57192982456</v>
      </c>
      <c r="AC5" s="20">
        <f t="shared" si="18"/>
        <v>2.4</v>
      </c>
      <c r="AD5" s="21">
        <f t="shared" si="19"/>
        <v>2550</v>
      </c>
      <c r="AE5" s="19">
        <f t="shared" si="20"/>
        <v>12500</v>
      </c>
      <c r="AF5" s="19">
        <f aca="true" t="shared" si="30" ref="AF5:AF39">AD5*AC5</f>
        <v>6120</v>
      </c>
      <c r="AG5" s="19">
        <f t="shared" si="21"/>
        <v>3000</v>
      </c>
      <c r="AH5" s="19">
        <f t="shared" si="22"/>
        <v>19067.873684210525</v>
      </c>
      <c r="AI5" s="19">
        <f t="shared" si="23"/>
        <v>31860.505263157895</v>
      </c>
      <c r="AJ5" s="15">
        <f aca="true" t="shared" si="31" ref="AJ5:AJ39">SUM(AE5:AI5)</f>
        <v>72548.37894736842</v>
      </c>
      <c r="AK5" s="9"/>
      <c r="AL5" s="11"/>
      <c r="AM5" s="11"/>
      <c r="AN5" s="12"/>
      <c r="AO5" s="7"/>
      <c r="AQ5" s="1"/>
      <c r="AR5" s="1"/>
      <c r="AS5" s="14"/>
      <c r="AT5" s="14"/>
      <c r="AU5" s="14"/>
    </row>
    <row r="6" spans="1:47" ht="12.75">
      <c r="A6" t="s">
        <v>33</v>
      </c>
      <c r="B6" s="8">
        <f>Bitmap</f>
        <v>0.2</v>
      </c>
      <c r="C6">
        <v>8553</v>
      </c>
      <c r="D6" s="9">
        <f t="shared" si="24"/>
        <v>225078.94736842104</v>
      </c>
      <c r="E6" s="11">
        <f t="shared" si="0"/>
        <v>0.5234567901234568</v>
      </c>
      <c r="F6" s="19">
        <f t="shared" si="1"/>
        <v>6540</v>
      </c>
      <c r="G6" s="19">
        <f t="shared" si="2"/>
        <v>625</v>
      </c>
      <c r="H6" s="19">
        <f aca="true" t="shared" si="32" ref="H6:H39">F6*E6</f>
        <v>3423.4074074074074</v>
      </c>
      <c r="I6" s="19">
        <f t="shared" si="3"/>
        <v>654.320987654321</v>
      </c>
      <c r="J6" s="19">
        <f t="shared" si="4"/>
        <v>2427.572189733594</v>
      </c>
      <c r="K6" s="19">
        <f t="shared" si="5"/>
        <v>4005.849512670565</v>
      </c>
      <c r="L6" s="15">
        <f t="shared" si="25"/>
        <v>11136.150097465888</v>
      </c>
      <c r="M6" s="11">
        <f t="shared" si="6"/>
        <v>0.9882352941176471</v>
      </c>
      <c r="N6" s="19">
        <f t="shared" si="7"/>
        <v>5700</v>
      </c>
      <c r="O6" s="19">
        <f t="shared" si="8"/>
        <v>3125</v>
      </c>
      <c r="P6" s="19">
        <f t="shared" si="26"/>
        <v>5632.941176470588</v>
      </c>
      <c r="Q6" s="19">
        <f t="shared" si="9"/>
        <v>1235.2941176470588</v>
      </c>
      <c r="R6" s="19">
        <f t="shared" si="10"/>
        <v>4583.0191950464405</v>
      </c>
      <c r="S6" s="19">
        <f t="shared" si="11"/>
        <v>7562.652631578948</v>
      </c>
      <c r="T6" s="15">
        <f t="shared" si="27"/>
        <v>22138.907120743035</v>
      </c>
      <c r="U6" s="11">
        <f t="shared" si="12"/>
        <v>1.511111111111111</v>
      </c>
      <c r="V6" s="19">
        <f t="shared" si="13"/>
        <v>4650.000000000001</v>
      </c>
      <c r="W6" s="19">
        <f t="shared" si="14"/>
        <v>6250</v>
      </c>
      <c r="X6" s="19">
        <f t="shared" si="28"/>
        <v>7026.666666666668</v>
      </c>
      <c r="Y6" s="19">
        <f t="shared" si="15"/>
        <v>1888.888888888889</v>
      </c>
      <c r="Z6" s="19">
        <f t="shared" si="16"/>
        <v>7007.897076023392</v>
      </c>
      <c r="AA6" s="19">
        <f t="shared" si="17"/>
        <v>11564.056140350876</v>
      </c>
      <c r="AB6" s="15">
        <f t="shared" si="29"/>
        <v>33737.508771929824</v>
      </c>
      <c r="AC6" s="20">
        <f t="shared" si="18"/>
        <v>2.4</v>
      </c>
      <c r="AD6" s="21">
        <f t="shared" si="19"/>
        <v>2550</v>
      </c>
      <c r="AE6" s="19">
        <f t="shared" si="20"/>
        <v>12500</v>
      </c>
      <c r="AF6" s="19">
        <f t="shared" si="30"/>
        <v>6120</v>
      </c>
      <c r="AG6" s="19">
        <f t="shared" si="21"/>
        <v>3000</v>
      </c>
      <c r="AH6" s="19">
        <f t="shared" si="22"/>
        <v>11130.189473684211</v>
      </c>
      <c r="AI6" s="19">
        <f t="shared" si="23"/>
        <v>18366.44210526316</v>
      </c>
      <c r="AJ6" s="15">
        <f t="shared" si="31"/>
        <v>51116.631578947374</v>
      </c>
      <c r="AK6" s="9"/>
      <c r="AL6" s="11"/>
      <c r="AM6" s="11"/>
      <c r="AN6" s="12"/>
      <c r="AO6" s="7"/>
      <c r="AQ6" s="1"/>
      <c r="AR6" s="1"/>
      <c r="AS6" s="14"/>
      <c r="AT6" s="14"/>
      <c r="AU6" s="14"/>
    </row>
    <row r="7" spans="1:47" ht="12.75">
      <c r="A7" t="s">
        <v>34</v>
      </c>
      <c r="B7" s="8">
        <f>Document</f>
        <v>0.8</v>
      </c>
      <c r="C7">
        <v>2283</v>
      </c>
      <c r="D7" s="9">
        <f t="shared" si="24"/>
        <v>60078.947368421046</v>
      </c>
      <c r="E7" s="11">
        <f t="shared" si="0"/>
        <v>0.5234567901234568</v>
      </c>
      <c r="F7" s="19">
        <f t="shared" si="1"/>
        <v>23820</v>
      </c>
      <c r="G7" s="19">
        <f t="shared" si="2"/>
        <v>625</v>
      </c>
      <c r="H7" s="19">
        <f t="shared" si="32"/>
        <v>12468.74074074074</v>
      </c>
      <c r="I7" s="19">
        <f t="shared" si="3"/>
        <v>654.320987654321</v>
      </c>
      <c r="J7" s="19">
        <f t="shared" si="4"/>
        <v>700.164782326186</v>
      </c>
      <c r="K7" s="19">
        <f t="shared" si="5"/>
        <v>4277.02768031189</v>
      </c>
      <c r="L7" s="15">
        <f t="shared" si="25"/>
        <v>18725.25419103314</v>
      </c>
      <c r="M7" s="11">
        <f t="shared" si="6"/>
        <v>0.9882352941176471</v>
      </c>
      <c r="N7" s="19">
        <f t="shared" si="7"/>
        <v>20100</v>
      </c>
      <c r="O7" s="19">
        <f t="shared" si="8"/>
        <v>3125</v>
      </c>
      <c r="P7" s="19">
        <f t="shared" si="26"/>
        <v>19863.529411764706</v>
      </c>
      <c r="Q7" s="19">
        <f t="shared" si="9"/>
        <v>1235.2941176470588</v>
      </c>
      <c r="R7" s="19">
        <f t="shared" si="10"/>
        <v>1321.8427244582047</v>
      </c>
      <c r="S7" s="19">
        <f t="shared" si="11"/>
        <v>8074.610526315789</v>
      </c>
      <c r="T7" s="15">
        <f t="shared" si="27"/>
        <v>33620.27678018576</v>
      </c>
      <c r="U7" s="11">
        <f t="shared" si="12"/>
        <v>1.511111111111111</v>
      </c>
      <c r="V7" s="19">
        <f t="shared" si="13"/>
        <v>15450.000000000004</v>
      </c>
      <c r="W7" s="19">
        <f t="shared" si="14"/>
        <v>6250</v>
      </c>
      <c r="X7" s="19">
        <f t="shared" si="28"/>
        <v>23346.66666666667</v>
      </c>
      <c r="Y7" s="19">
        <f t="shared" si="15"/>
        <v>1888.888888888889</v>
      </c>
      <c r="Z7" s="19">
        <f t="shared" si="16"/>
        <v>2021.2304093567254</v>
      </c>
      <c r="AA7" s="19">
        <f t="shared" si="17"/>
        <v>12346.891228070173</v>
      </c>
      <c r="AB7" s="15">
        <f t="shared" si="29"/>
        <v>45853.67719298246</v>
      </c>
      <c r="AC7" s="20">
        <f t="shared" si="18"/>
        <v>2.4</v>
      </c>
      <c r="AD7" s="21">
        <f t="shared" si="19"/>
        <v>6149.999999999999</v>
      </c>
      <c r="AE7" s="19">
        <f t="shared" si="20"/>
        <v>12500</v>
      </c>
      <c r="AF7" s="19">
        <f t="shared" si="30"/>
        <v>14759.999999999996</v>
      </c>
      <c r="AG7" s="19">
        <f t="shared" si="21"/>
        <v>3000</v>
      </c>
      <c r="AH7" s="19">
        <f t="shared" si="22"/>
        <v>3210.189473684211</v>
      </c>
      <c r="AI7" s="19">
        <f t="shared" si="23"/>
        <v>19609.76842105263</v>
      </c>
      <c r="AJ7" s="15">
        <f t="shared" si="31"/>
        <v>53079.95789473684</v>
      </c>
      <c r="AK7" s="9"/>
      <c r="AL7" s="11"/>
      <c r="AM7" s="11"/>
      <c r="AN7" s="12"/>
      <c r="AO7" s="7"/>
      <c r="AQ7" s="1"/>
      <c r="AR7" s="1"/>
      <c r="AS7" s="14"/>
      <c r="AT7" s="14"/>
      <c r="AU7" s="14"/>
    </row>
    <row r="8" spans="1:47" ht="12.75">
      <c r="A8" t="s">
        <v>35</v>
      </c>
      <c r="B8" s="8">
        <f>Document</f>
        <v>0.8</v>
      </c>
      <c r="C8">
        <v>1520</v>
      </c>
      <c r="D8" s="9">
        <f t="shared" si="24"/>
        <v>40000</v>
      </c>
      <c r="E8" s="11">
        <f t="shared" si="0"/>
        <v>0.5234567901234568</v>
      </c>
      <c r="F8" s="19">
        <f t="shared" si="1"/>
        <v>23820</v>
      </c>
      <c r="G8" s="19">
        <f t="shared" si="2"/>
        <v>625</v>
      </c>
      <c r="H8" s="19">
        <f t="shared" si="32"/>
        <v>12468.74074074074</v>
      </c>
      <c r="I8" s="19">
        <f t="shared" si="3"/>
        <v>654.320987654321</v>
      </c>
      <c r="J8" s="19">
        <f t="shared" si="4"/>
        <v>489.95555555555563</v>
      </c>
      <c r="K8" s="19">
        <f t="shared" si="5"/>
        <v>2847.604938271605</v>
      </c>
      <c r="L8" s="15">
        <f t="shared" si="25"/>
        <v>17085.622222222224</v>
      </c>
      <c r="M8" s="11">
        <f t="shared" si="6"/>
        <v>0.9882352941176471</v>
      </c>
      <c r="N8" s="19">
        <f t="shared" si="7"/>
        <v>20100</v>
      </c>
      <c r="O8" s="19">
        <f t="shared" si="8"/>
        <v>3125</v>
      </c>
      <c r="P8" s="19">
        <f t="shared" si="26"/>
        <v>19863.529411764706</v>
      </c>
      <c r="Q8" s="19">
        <f t="shared" si="9"/>
        <v>1235.2941176470588</v>
      </c>
      <c r="R8" s="19">
        <f t="shared" si="10"/>
        <v>924.9882352941178</v>
      </c>
      <c r="S8" s="19">
        <f t="shared" si="11"/>
        <v>5376</v>
      </c>
      <c r="T8" s="15">
        <f t="shared" si="27"/>
        <v>30524.811764705883</v>
      </c>
      <c r="U8" s="11">
        <f t="shared" si="12"/>
        <v>1.511111111111111</v>
      </c>
      <c r="V8" s="19">
        <f t="shared" si="13"/>
        <v>15450.000000000004</v>
      </c>
      <c r="W8" s="19">
        <f t="shared" si="14"/>
        <v>6250</v>
      </c>
      <c r="X8" s="19">
        <f t="shared" si="28"/>
        <v>23346.66666666667</v>
      </c>
      <c r="Y8" s="19">
        <f t="shared" si="15"/>
        <v>1888.888888888889</v>
      </c>
      <c r="Z8" s="19">
        <f t="shared" si="16"/>
        <v>1414.4</v>
      </c>
      <c r="AA8" s="19">
        <f t="shared" si="17"/>
        <v>8220.444444444443</v>
      </c>
      <c r="AB8" s="15">
        <f t="shared" si="29"/>
        <v>41120.40000000001</v>
      </c>
      <c r="AC8" s="20">
        <f t="shared" si="18"/>
        <v>2.4</v>
      </c>
      <c r="AD8" s="21">
        <f t="shared" si="19"/>
        <v>6149.999999999999</v>
      </c>
      <c r="AE8" s="19">
        <f t="shared" si="20"/>
        <v>12500</v>
      </c>
      <c r="AF8" s="19">
        <f t="shared" si="30"/>
        <v>14759.999999999996</v>
      </c>
      <c r="AG8" s="19">
        <f t="shared" si="21"/>
        <v>3000</v>
      </c>
      <c r="AH8" s="19">
        <f t="shared" si="22"/>
        <v>2246.4</v>
      </c>
      <c r="AI8" s="19">
        <f t="shared" si="23"/>
        <v>13056.000000000002</v>
      </c>
      <c r="AJ8" s="15">
        <f t="shared" si="31"/>
        <v>45562.4</v>
      </c>
      <c r="AK8" s="9"/>
      <c r="AL8" s="11"/>
      <c r="AM8" s="11"/>
      <c r="AN8" s="12"/>
      <c r="AO8" s="7"/>
      <c r="AQ8" s="1"/>
      <c r="AR8" s="1"/>
      <c r="AS8" s="14"/>
      <c r="AT8" s="14"/>
      <c r="AU8" s="14"/>
    </row>
    <row r="9" spans="1:47" ht="12.75">
      <c r="A9" t="s">
        <v>36</v>
      </c>
      <c r="B9" s="8">
        <f>Simple</f>
        <v>0.1</v>
      </c>
      <c r="C9">
        <v>1219</v>
      </c>
      <c r="D9" s="9">
        <f t="shared" si="24"/>
        <v>32078.94736842105</v>
      </c>
      <c r="E9" s="11">
        <f t="shared" si="0"/>
        <v>0.5234567901234568</v>
      </c>
      <c r="F9" s="19">
        <f t="shared" si="1"/>
        <v>3660</v>
      </c>
      <c r="G9" s="19">
        <f t="shared" si="2"/>
        <v>625</v>
      </c>
      <c r="H9" s="19">
        <f t="shared" si="32"/>
        <v>1915.851851851852</v>
      </c>
      <c r="I9" s="19">
        <f t="shared" si="3"/>
        <v>654.320987654321</v>
      </c>
      <c r="J9" s="19">
        <f t="shared" si="4"/>
        <v>407.02897985705005</v>
      </c>
      <c r="K9" s="19">
        <f t="shared" si="5"/>
        <v>285.46302794022097</v>
      </c>
      <c r="L9" s="15">
        <f t="shared" si="25"/>
        <v>3887.6648473034443</v>
      </c>
      <c r="M9" s="11">
        <f t="shared" si="6"/>
        <v>0.9882352941176471</v>
      </c>
      <c r="N9" s="19">
        <f t="shared" si="7"/>
        <v>3300</v>
      </c>
      <c r="O9" s="19">
        <f t="shared" si="8"/>
        <v>3125</v>
      </c>
      <c r="P9" s="19">
        <f t="shared" si="26"/>
        <v>3261.1764705882356</v>
      </c>
      <c r="Q9" s="19">
        <f t="shared" si="9"/>
        <v>1235.2941176470588</v>
      </c>
      <c r="R9" s="19">
        <f t="shared" si="10"/>
        <v>768.430959752322</v>
      </c>
      <c r="S9" s="19">
        <f t="shared" si="11"/>
        <v>538.9263157894737</v>
      </c>
      <c r="T9" s="15">
        <f t="shared" si="27"/>
        <v>8928.827863777089</v>
      </c>
      <c r="U9" s="11">
        <f t="shared" si="12"/>
        <v>1.511111111111111</v>
      </c>
      <c r="V9" s="19">
        <f t="shared" si="13"/>
        <v>2850.0000000000005</v>
      </c>
      <c r="W9" s="19">
        <f t="shared" si="14"/>
        <v>6250</v>
      </c>
      <c r="X9" s="19">
        <f t="shared" si="28"/>
        <v>4306.666666666667</v>
      </c>
      <c r="Y9" s="19">
        <f t="shared" si="15"/>
        <v>1888.888888888889</v>
      </c>
      <c r="Z9" s="19">
        <f t="shared" si="16"/>
        <v>1175.0081871345028</v>
      </c>
      <c r="AA9" s="19">
        <f t="shared" si="17"/>
        <v>824.072514619883</v>
      </c>
      <c r="AB9" s="15">
        <f t="shared" si="29"/>
        <v>14444.636257309943</v>
      </c>
      <c r="AC9" s="20">
        <f t="shared" si="18"/>
        <v>2.4</v>
      </c>
      <c r="AD9" s="21">
        <f t="shared" si="19"/>
        <v>1950</v>
      </c>
      <c r="AE9" s="19">
        <f t="shared" si="20"/>
        <v>12500</v>
      </c>
      <c r="AF9" s="19">
        <f t="shared" si="30"/>
        <v>4680</v>
      </c>
      <c r="AG9" s="19">
        <f t="shared" si="21"/>
        <v>3000</v>
      </c>
      <c r="AH9" s="19">
        <f t="shared" si="22"/>
        <v>1866.1894736842105</v>
      </c>
      <c r="AI9" s="19">
        <f t="shared" si="23"/>
        <v>1308.821052631579</v>
      </c>
      <c r="AJ9" s="15">
        <f t="shared" si="31"/>
        <v>23355.01052631579</v>
      </c>
      <c r="AK9" s="9"/>
      <c r="AL9" s="11"/>
      <c r="AM9" s="11"/>
      <c r="AN9" s="12"/>
      <c r="AO9" s="7"/>
      <c r="AQ9" s="1"/>
      <c r="AR9" s="1"/>
      <c r="AS9" s="14"/>
      <c r="AT9" s="14"/>
      <c r="AU9" s="14"/>
    </row>
    <row r="10" spans="1:47" ht="12.75">
      <c r="A10" t="s">
        <v>37</v>
      </c>
      <c r="B10" s="8">
        <f>Mark_up</f>
        <v>0.3</v>
      </c>
      <c r="C10">
        <v>506</v>
      </c>
      <c r="D10" s="9">
        <f t="shared" si="24"/>
        <v>13315.78947368421</v>
      </c>
      <c r="E10" s="11">
        <f t="shared" si="0"/>
        <v>0.5234567901234568</v>
      </c>
      <c r="F10" s="19">
        <f t="shared" si="1"/>
        <v>9420</v>
      </c>
      <c r="G10" s="19">
        <f t="shared" si="2"/>
        <v>625</v>
      </c>
      <c r="H10" s="19">
        <f t="shared" si="32"/>
        <v>4930.9629629629635</v>
      </c>
      <c r="I10" s="19">
        <f t="shared" si="3"/>
        <v>654.320987654321</v>
      </c>
      <c r="J10" s="19">
        <f t="shared" si="4"/>
        <v>210.59493177387915</v>
      </c>
      <c r="K10" s="19">
        <f t="shared" si="5"/>
        <v>355.48226120857703</v>
      </c>
      <c r="L10" s="15">
        <f t="shared" si="25"/>
        <v>6776.361143599741</v>
      </c>
      <c r="M10" s="11">
        <f t="shared" si="6"/>
        <v>0.9882352941176471</v>
      </c>
      <c r="N10" s="19">
        <f t="shared" si="7"/>
        <v>8100</v>
      </c>
      <c r="O10" s="19">
        <f t="shared" si="8"/>
        <v>3125</v>
      </c>
      <c r="P10" s="19">
        <f t="shared" si="26"/>
        <v>8004.705882352941</v>
      </c>
      <c r="Q10" s="19">
        <f t="shared" si="9"/>
        <v>1235.2941176470588</v>
      </c>
      <c r="R10" s="19">
        <f t="shared" si="10"/>
        <v>397.5826625386997</v>
      </c>
      <c r="S10" s="19">
        <f t="shared" si="11"/>
        <v>671.1157894736843</v>
      </c>
      <c r="T10" s="15">
        <f t="shared" si="27"/>
        <v>13433.698452012384</v>
      </c>
      <c r="U10" s="11">
        <f t="shared" si="12"/>
        <v>1.511111111111111</v>
      </c>
      <c r="V10" s="19">
        <f t="shared" si="13"/>
        <v>6450.000000000001</v>
      </c>
      <c r="W10" s="19">
        <f t="shared" si="14"/>
        <v>6250</v>
      </c>
      <c r="X10" s="19">
        <f t="shared" si="28"/>
        <v>9746.666666666668</v>
      </c>
      <c r="Y10" s="19">
        <f t="shared" si="15"/>
        <v>1888.888888888889</v>
      </c>
      <c r="Z10" s="19">
        <f t="shared" si="16"/>
        <v>607.9438596491228</v>
      </c>
      <c r="AA10" s="19">
        <f t="shared" si="17"/>
        <v>1026.2035087719298</v>
      </c>
      <c r="AB10" s="15">
        <f t="shared" si="29"/>
        <v>19519.702923976613</v>
      </c>
      <c r="AC10" s="20">
        <f t="shared" si="18"/>
        <v>2.4</v>
      </c>
      <c r="AD10" s="21">
        <f t="shared" si="19"/>
        <v>3150</v>
      </c>
      <c r="AE10" s="19">
        <f t="shared" si="20"/>
        <v>12500</v>
      </c>
      <c r="AF10" s="19">
        <f t="shared" si="30"/>
        <v>7560</v>
      </c>
      <c r="AG10" s="19">
        <f t="shared" si="21"/>
        <v>3000</v>
      </c>
      <c r="AH10" s="19">
        <f t="shared" si="22"/>
        <v>965.5578947368421</v>
      </c>
      <c r="AI10" s="19">
        <f t="shared" si="23"/>
        <v>1629.8526315789472</v>
      </c>
      <c r="AJ10" s="15">
        <f t="shared" si="31"/>
        <v>25655.410526315787</v>
      </c>
      <c r="AK10" s="9"/>
      <c r="AL10" s="11"/>
      <c r="AM10" s="11"/>
      <c r="AN10" s="12"/>
      <c r="AO10" s="7"/>
      <c r="AQ10" s="1"/>
      <c r="AR10" s="1"/>
      <c r="AS10" s="14"/>
      <c r="AT10" s="14"/>
      <c r="AU10" s="14"/>
    </row>
    <row r="11" spans="1:47" ht="12.75">
      <c r="A11" t="s">
        <v>38</v>
      </c>
      <c r="B11" s="8">
        <f>Mark_up</f>
        <v>0.3</v>
      </c>
      <c r="C11">
        <v>429</v>
      </c>
      <c r="D11" s="9">
        <f t="shared" si="24"/>
        <v>11289.473684210525</v>
      </c>
      <c r="E11" s="11">
        <f t="shared" si="0"/>
        <v>0.5234567901234568</v>
      </c>
      <c r="F11" s="19">
        <f t="shared" si="1"/>
        <v>9420</v>
      </c>
      <c r="G11" s="19">
        <f t="shared" si="2"/>
        <v>625</v>
      </c>
      <c r="H11" s="19">
        <f t="shared" si="32"/>
        <v>4930.9629629629635</v>
      </c>
      <c r="I11" s="19">
        <f t="shared" si="3"/>
        <v>654.320987654321</v>
      </c>
      <c r="J11" s="19">
        <f t="shared" si="4"/>
        <v>189.38115659519173</v>
      </c>
      <c r="K11" s="19">
        <f t="shared" si="5"/>
        <v>301.38713450292397</v>
      </c>
      <c r="L11" s="15">
        <f t="shared" si="25"/>
        <v>6701.0522417154</v>
      </c>
      <c r="M11" s="11">
        <f t="shared" si="6"/>
        <v>0.9882352941176471</v>
      </c>
      <c r="N11" s="19">
        <f t="shared" si="7"/>
        <v>8100</v>
      </c>
      <c r="O11" s="19">
        <f t="shared" si="8"/>
        <v>3125</v>
      </c>
      <c r="P11" s="19">
        <f t="shared" si="26"/>
        <v>8004.705882352941</v>
      </c>
      <c r="Q11" s="19">
        <f t="shared" si="9"/>
        <v>1235.2941176470588</v>
      </c>
      <c r="R11" s="19">
        <f t="shared" si="10"/>
        <v>357.5331269349846</v>
      </c>
      <c r="S11" s="19">
        <f t="shared" si="11"/>
        <v>568.9894736842105</v>
      </c>
      <c r="T11" s="15">
        <f t="shared" si="27"/>
        <v>13291.522600619195</v>
      </c>
      <c r="U11" s="11">
        <f t="shared" si="12"/>
        <v>1.511111111111111</v>
      </c>
      <c r="V11" s="19">
        <f t="shared" si="13"/>
        <v>6450.000000000001</v>
      </c>
      <c r="W11" s="19">
        <f t="shared" si="14"/>
        <v>6250</v>
      </c>
      <c r="X11" s="19">
        <f t="shared" si="28"/>
        <v>9746.666666666668</v>
      </c>
      <c r="Y11" s="19">
        <f t="shared" si="15"/>
        <v>1888.888888888889</v>
      </c>
      <c r="Z11" s="19">
        <f t="shared" si="16"/>
        <v>546.7040935672516</v>
      </c>
      <c r="AA11" s="19">
        <f t="shared" si="17"/>
        <v>870.0421052631577</v>
      </c>
      <c r="AB11" s="15">
        <f t="shared" si="29"/>
        <v>19302.301754385968</v>
      </c>
      <c r="AC11" s="20">
        <f t="shared" si="18"/>
        <v>2.4</v>
      </c>
      <c r="AD11" s="21">
        <f t="shared" si="19"/>
        <v>3150</v>
      </c>
      <c r="AE11" s="19">
        <f t="shared" si="20"/>
        <v>12500</v>
      </c>
      <c r="AF11" s="19">
        <f t="shared" si="30"/>
        <v>7560</v>
      </c>
      <c r="AG11" s="19">
        <f t="shared" si="21"/>
        <v>3000</v>
      </c>
      <c r="AH11" s="19">
        <f t="shared" si="22"/>
        <v>868.2947368421054</v>
      </c>
      <c r="AI11" s="19">
        <f t="shared" si="23"/>
        <v>1381.8315789473681</v>
      </c>
      <c r="AJ11" s="15">
        <f t="shared" si="31"/>
        <v>25310.126315789472</v>
      </c>
      <c r="AK11" s="9"/>
      <c r="AL11" s="11"/>
      <c r="AM11" s="11"/>
      <c r="AN11" s="12"/>
      <c r="AO11" s="7"/>
      <c r="AQ11" s="1"/>
      <c r="AR11" s="1"/>
      <c r="AS11" s="14"/>
      <c r="AT11" s="14"/>
      <c r="AU11" s="14"/>
    </row>
    <row r="12" spans="1:47" ht="12.75">
      <c r="A12" t="s">
        <v>39</v>
      </c>
      <c r="B12" s="8">
        <f>Document</f>
        <v>0.8</v>
      </c>
      <c r="C12">
        <v>412</v>
      </c>
      <c r="D12" s="9">
        <f t="shared" si="24"/>
        <v>10842.105263157893</v>
      </c>
      <c r="E12" s="11">
        <f t="shared" si="0"/>
        <v>0.5234567901234568</v>
      </c>
      <c r="F12" s="19">
        <f t="shared" si="1"/>
        <v>23820</v>
      </c>
      <c r="G12" s="19">
        <f t="shared" si="2"/>
        <v>625</v>
      </c>
      <c r="H12" s="19">
        <f t="shared" si="32"/>
        <v>12468.74074074074</v>
      </c>
      <c r="I12" s="19">
        <f t="shared" si="3"/>
        <v>654.320987654321</v>
      </c>
      <c r="J12" s="19">
        <f t="shared" si="4"/>
        <v>184.6975958414555</v>
      </c>
      <c r="K12" s="19">
        <f t="shared" si="5"/>
        <v>771.8508122157244</v>
      </c>
      <c r="L12" s="15">
        <f t="shared" si="25"/>
        <v>14704.61013645224</v>
      </c>
      <c r="M12" s="11">
        <f t="shared" si="6"/>
        <v>0.9882352941176471</v>
      </c>
      <c r="N12" s="19">
        <f t="shared" si="7"/>
        <v>20100</v>
      </c>
      <c r="O12" s="19">
        <f t="shared" si="8"/>
        <v>3125</v>
      </c>
      <c r="P12" s="19">
        <f t="shared" si="26"/>
        <v>19863.529411764706</v>
      </c>
      <c r="Q12" s="19">
        <f t="shared" si="9"/>
        <v>1235.2941176470588</v>
      </c>
      <c r="R12" s="19">
        <f t="shared" si="10"/>
        <v>348.69102167182666</v>
      </c>
      <c r="S12" s="19">
        <f t="shared" si="11"/>
        <v>1457.178947368421</v>
      </c>
      <c r="T12" s="15">
        <f t="shared" si="27"/>
        <v>26029.693498452016</v>
      </c>
      <c r="U12" s="11">
        <f t="shared" si="12"/>
        <v>1.511111111111111</v>
      </c>
      <c r="V12" s="19">
        <f t="shared" si="13"/>
        <v>15450.000000000004</v>
      </c>
      <c r="W12" s="19">
        <f t="shared" si="14"/>
        <v>6250</v>
      </c>
      <c r="X12" s="19">
        <f t="shared" si="28"/>
        <v>23346.66666666667</v>
      </c>
      <c r="Y12" s="19">
        <f t="shared" si="15"/>
        <v>1888.888888888889</v>
      </c>
      <c r="Z12" s="19">
        <f t="shared" si="16"/>
        <v>533.1836257309942</v>
      </c>
      <c r="AA12" s="19">
        <f t="shared" si="17"/>
        <v>2228.1730994152044</v>
      </c>
      <c r="AB12" s="15">
        <f t="shared" si="29"/>
        <v>34246.91228070176</v>
      </c>
      <c r="AC12" s="20">
        <f t="shared" si="18"/>
        <v>2.4</v>
      </c>
      <c r="AD12" s="21">
        <f t="shared" si="19"/>
        <v>6149.999999999999</v>
      </c>
      <c r="AE12" s="19">
        <f t="shared" si="20"/>
        <v>12500</v>
      </c>
      <c r="AF12" s="19">
        <f t="shared" si="30"/>
        <v>14759.999999999996</v>
      </c>
      <c r="AG12" s="19">
        <f t="shared" si="21"/>
        <v>3000</v>
      </c>
      <c r="AH12" s="19">
        <f t="shared" si="22"/>
        <v>846.8210526315789</v>
      </c>
      <c r="AI12" s="19">
        <f t="shared" si="23"/>
        <v>3538.863157894737</v>
      </c>
      <c r="AJ12" s="15">
        <f t="shared" si="31"/>
        <v>34645.68421052631</v>
      </c>
      <c r="AK12" s="9"/>
      <c r="AL12" s="11"/>
      <c r="AM12" s="11"/>
      <c r="AN12" s="12"/>
      <c r="AO12" s="7"/>
      <c r="AQ12" s="1"/>
      <c r="AR12" s="1"/>
      <c r="AS12" s="14"/>
      <c r="AT12" s="14"/>
      <c r="AU12" s="14"/>
    </row>
    <row r="13" spans="1:47" ht="12.75">
      <c r="A13" t="s">
        <v>40</v>
      </c>
      <c r="B13" s="8">
        <f>Bitmap</f>
        <v>0.2</v>
      </c>
      <c r="C13">
        <v>322</v>
      </c>
      <c r="D13" s="9">
        <f t="shared" si="24"/>
        <v>8473.684210526315</v>
      </c>
      <c r="E13" s="11">
        <f t="shared" si="0"/>
        <v>0.5234567901234568</v>
      </c>
      <c r="F13" s="19">
        <f t="shared" si="1"/>
        <v>6540</v>
      </c>
      <c r="G13" s="19">
        <f t="shared" si="2"/>
        <v>625</v>
      </c>
      <c r="H13" s="19">
        <f t="shared" si="32"/>
        <v>3423.4074074074074</v>
      </c>
      <c r="I13" s="19">
        <f t="shared" si="3"/>
        <v>654.320987654321</v>
      </c>
      <c r="J13" s="19">
        <f t="shared" si="4"/>
        <v>159.9022742040286</v>
      </c>
      <c r="K13" s="19">
        <f t="shared" si="5"/>
        <v>150.8106562703054</v>
      </c>
      <c r="L13" s="15">
        <f t="shared" si="25"/>
        <v>5013.441325536062</v>
      </c>
      <c r="M13" s="11">
        <f t="shared" si="6"/>
        <v>0.9882352941176471</v>
      </c>
      <c r="N13" s="19">
        <f t="shared" si="7"/>
        <v>5700</v>
      </c>
      <c r="O13" s="19">
        <f t="shared" si="8"/>
        <v>3125</v>
      </c>
      <c r="P13" s="19">
        <f t="shared" si="26"/>
        <v>5632.941176470588</v>
      </c>
      <c r="Q13" s="19">
        <f t="shared" si="9"/>
        <v>1235.2941176470588</v>
      </c>
      <c r="R13" s="19">
        <f t="shared" si="10"/>
        <v>301.8798761609907</v>
      </c>
      <c r="S13" s="19">
        <f t="shared" si="11"/>
        <v>284.71578947368425</v>
      </c>
      <c r="T13" s="15">
        <f t="shared" si="27"/>
        <v>10579.830959752322</v>
      </c>
      <c r="U13" s="11">
        <f t="shared" si="12"/>
        <v>1.511111111111111</v>
      </c>
      <c r="V13" s="19">
        <f t="shared" si="13"/>
        <v>4650.000000000001</v>
      </c>
      <c r="W13" s="19">
        <f t="shared" si="14"/>
        <v>6250</v>
      </c>
      <c r="X13" s="19">
        <f t="shared" si="28"/>
        <v>7026.666666666668</v>
      </c>
      <c r="Y13" s="19">
        <f t="shared" si="15"/>
        <v>1888.888888888889</v>
      </c>
      <c r="Z13" s="19">
        <f t="shared" si="16"/>
        <v>461.60467836257305</v>
      </c>
      <c r="AA13" s="19">
        <f t="shared" si="17"/>
        <v>435.3590643274854</v>
      </c>
      <c r="AB13" s="15">
        <f t="shared" si="29"/>
        <v>16062.519298245616</v>
      </c>
      <c r="AC13" s="20">
        <f t="shared" si="18"/>
        <v>2.4</v>
      </c>
      <c r="AD13" s="21">
        <f t="shared" si="19"/>
        <v>2550</v>
      </c>
      <c r="AE13" s="19">
        <f t="shared" si="20"/>
        <v>12500</v>
      </c>
      <c r="AF13" s="19">
        <f t="shared" si="30"/>
        <v>6120</v>
      </c>
      <c r="AG13" s="19">
        <f t="shared" si="21"/>
        <v>3000</v>
      </c>
      <c r="AH13" s="19">
        <f t="shared" si="22"/>
        <v>733.1368421052631</v>
      </c>
      <c r="AI13" s="19">
        <f t="shared" si="23"/>
        <v>691.4526315789474</v>
      </c>
      <c r="AJ13" s="15">
        <f t="shared" si="31"/>
        <v>23044.589473684213</v>
      </c>
      <c r="AK13" s="9"/>
      <c r="AL13" s="11"/>
      <c r="AM13" s="11"/>
      <c r="AN13" s="12"/>
      <c r="AO13" s="7"/>
      <c r="AQ13" s="1"/>
      <c r="AR13" s="1"/>
      <c r="AS13" s="14"/>
      <c r="AT13" s="14"/>
      <c r="AU13" s="14"/>
    </row>
    <row r="14" spans="1:47" ht="12.75">
      <c r="A14" t="s">
        <v>41</v>
      </c>
      <c r="B14" s="8">
        <f>Complex</f>
        <v>1</v>
      </c>
      <c r="C14">
        <v>155</v>
      </c>
      <c r="D14" s="9">
        <f t="shared" si="24"/>
        <v>4078.9473684210525</v>
      </c>
      <c r="E14" s="11">
        <f t="shared" si="0"/>
        <v>0.5234567901234568</v>
      </c>
      <c r="F14" s="19">
        <f t="shared" si="1"/>
        <v>29580</v>
      </c>
      <c r="G14" s="19">
        <f t="shared" si="2"/>
        <v>625</v>
      </c>
      <c r="H14" s="19">
        <f t="shared" si="32"/>
        <v>15483.851851851852</v>
      </c>
      <c r="I14" s="19">
        <f t="shared" si="3"/>
        <v>654.320987654321</v>
      </c>
      <c r="J14" s="19">
        <f t="shared" si="4"/>
        <v>113.89317738791426</v>
      </c>
      <c r="K14" s="19">
        <f t="shared" si="5"/>
        <v>362.9759584145549</v>
      </c>
      <c r="L14" s="15">
        <f t="shared" si="25"/>
        <v>17240.041975308643</v>
      </c>
      <c r="M14" s="11">
        <f t="shared" si="6"/>
        <v>0.9882352941176471</v>
      </c>
      <c r="N14" s="19">
        <f t="shared" si="7"/>
        <v>24900</v>
      </c>
      <c r="O14" s="19">
        <f t="shared" si="8"/>
        <v>3125</v>
      </c>
      <c r="P14" s="19">
        <f t="shared" si="26"/>
        <v>24607.058823529413</v>
      </c>
      <c r="Q14" s="19">
        <f t="shared" si="9"/>
        <v>1235.2941176470588</v>
      </c>
      <c r="R14" s="19">
        <f t="shared" si="10"/>
        <v>215.01919504643968</v>
      </c>
      <c r="S14" s="19">
        <f t="shared" si="11"/>
        <v>685.2631578947369</v>
      </c>
      <c r="T14" s="15">
        <f t="shared" si="27"/>
        <v>29867.63529411765</v>
      </c>
      <c r="U14" s="11">
        <f t="shared" si="12"/>
        <v>1.511111111111111</v>
      </c>
      <c r="V14" s="19">
        <f t="shared" si="13"/>
        <v>19050.000000000004</v>
      </c>
      <c r="W14" s="19">
        <f t="shared" si="14"/>
        <v>6250</v>
      </c>
      <c r="X14" s="19">
        <f t="shared" si="28"/>
        <v>28786.66666666667</v>
      </c>
      <c r="Y14" s="19">
        <f t="shared" si="15"/>
        <v>1888.888888888889</v>
      </c>
      <c r="Z14" s="19">
        <f t="shared" si="16"/>
        <v>328.78596491228075</v>
      </c>
      <c r="AA14" s="19">
        <f t="shared" si="17"/>
        <v>1047.8362573099414</v>
      </c>
      <c r="AB14" s="15">
        <f t="shared" si="29"/>
        <v>38302.17777777779</v>
      </c>
      <c r="AC14" s="20">
        <f t="shared" si="18"/>
        <v>2.4</v>
      </c>
      <c r="AD14" s="21">
        <f t="shared" si="19"/>
        <v>7349.999999999999</v>
      </c>
      <c r="AE14" s="19">
        <f t="shared" si="20"/>
        <v>12500</v>
      </c>
      <c r="AF14" s="19">
        <f t="shared" si="30"/>
        <v>17639.999999999996</v>
      </c>
      <c r="AG14" s="19">
        <f t="shared" si="21"/>
        <v>3000</v>
      </c>
      <c r="AH14" s="19">
        <f t="shared" si="22"/>
        <v>522.1894736842106</v>
      </c>
      <c r="AI14" s="19">
        <f t="shared" si="23"/>
        <v>1664.2105263157894</v>
      </c>
      <c r="AJ14" s="15">
        <f t="shared" si="31"/>
        <v>35326.399999999994</v>
      </c>
      <c r="AK14" s="9"/>
      <c r="AL14" s="11"/>
      <c r="AM14" s="11"/>
      <c r="AN14" s="12"/>
      <c r="AO14" s="7"/>
      <c r="AQ14" s="1"/>
      <c r="AR14" s="1"/>
      <c r="AS14" s="14"/>
      <c r="AT14" s="14"/>
      <c r="AU14" s="14"/>
    </row>
    <row r="15" spans="1:47" ht="12.75">
      <c r="A15" t="s">
        <v>42</v>
      </c>
      <c r="B15" s="8">
        <f>Multimedia</f>
        <v>0.6</v>
      </c>
      <c r="C15">
        <v>117</v>
      </c>
      <c r="D15" s="9">
        <f t="shared" si="24"/>
        <v>3078.9473684210525</v>
      </c>
      <c r="E15" s="11">
        <f t="shared" si="0"/>
        <v>0.5234567901234568</v>
      </c>
      <c r="F15" s="19">
        <f t="shared" si="1"/>
        <v>18060</v>
      </c>
      <c r="G15" s="19">
        <f t="shared" si="2"/>
        <v>625</v>
      </c>
      <c r="H15" s="19">
        <f t="shared" si="32"/>
        <v>9453.62962962963</v>
      </c>
      <c r="I15" s="19">
        <f t="shared" si="3"/>
        <v>654.320987654321</v>
      </c>
      <c r="J15" s="19">
        <f t="shared" si="4"/>
        <v>103.4240415854451</v>
      </c>
      <c r="K15" s="19">
        <f t="shared" si="5"/>
        <v>164.39298245614037</v>
      </c>
      <c r="L15" s="15">
        <f t="shared" si="25"/>
        <v>11000.767641325536</v>
      </c>
      <c r="M15" s="11">
        <f t="shared" si="6"/>
        <v>0.9882352941176471</v>
      </c>
      <c r="N15" s="19">
        <f t="shared" si="7"/>
        <v>15300</v>
      </c>
      <c r="O15" s="19">
        <f t="shared" si="8"/>
        <v>3125</v>
      </c>
      <c r="P15" s="19">
        <f t="shared" si="26"/>
        <v>15120</v>
      </c>
      <c r="Q15" s="19">
        <f t="shared" si="9"/>
        <v>1235.2941176470588</v>
      </c>
      <c r="R15" s="19">
        <f t="shared" si="10"/>
        <v>195.2544891640867</v>
      </c>
      <c r="S15" s="19">
        <f t="shared" si="11"/>
        <v>310.3578947368421</v>
      </c>
      <c r="T15" s="15">
        <f t="shared" si="27"/>
        <v>19985.906501547986</v>
      </c>
      <c r="U15" s="11">
        <f t="shared" si="12"/>
        <v>1.511111111111111</v>
      </c>
      <c r="V15" s="19">
        <f t="shared" si="13"/>
        <v>11850.000000000002</v>
      </c>
      <c r="W15" s="19">
        <f t="shared" si="14"/>
        <v>6250</v>
      </c>
      <c r="X15" s="19">
        <f t="shared" si="28"/>
        <v>17906.666666666668</v>
      </c>
      <c r="Y15" s="19">
        <f t="shared" si="15"/>
        <v>1888.888888888889</v>
      </c>
      <c r="Z15" s="19">
        <f t="shared" si="16"/>
        <v>298.56374269005846</v>
      </c>
      <c r="AA15" s="19">
        <f t="shared" si="17"/>
        <v>474.5684210526316</v>
      </c>
      <c r="AB15" s="15">
        <f t="shared" si="29"/>
        <v>26818.687719298247</v>
      </c>
      <c r="AC15" s="20">
        <f t="shared" si="18"/>
        <v>2.4</v>
      </c>
      <c r="AD15" s="21">
        <f t="shared" si="19"/>
        <v>4950</v>
      </c>
      <c r="AE15" s="19">
        <f t="shared" si="20"/>
        <v>12500</v>
      </c>
      <c r="AF15" s="19">
        <f t="shared" si="30"/>
        <v>11880</v>
      </c>
      <c r="AG15" s="19">
        <f t="shared" si="21"/>
        <v>3000</v>
      </c>
      <c r="AH15" s="19">
        <f t="shared" si="22"/>
        <v>474.1894736842105</v>
      </c>
      <c r="AI15" s="19">
        <f t="shared" si="23"/>
        <v>753.7263157894736</v>
      </c>
      <c r="AJ15" s="15">
        <f t="shared" si="31"/>
        <v>28607.915789473685</v>
      </c>
      <c r="AK15" s="9"/>
      <c r="AL15" s="11"/>
      <c r="AM15" s="11"/>
      <c r="AN15" s="12"/>
      <c r="AO15" s="7"/>
      <c r="AQ15" s="1"/>
      <c r="AR15" s="1"/>
      <c r="AS15" s="14"/>
      <c r="AT15" s="14"/>
      <c r="AU15" s="14"/>
    </row>
    <row r="16" spans="1:47" ht="12.75">
      <c r="A16" t="s">
        <v>43</v>
      </c>
      <c r="B16" s="8">
        <f>Multimedia</f>
        <v>0.6</v>
      </c>
      <c r="C16">
        <v>96</v>
      </c>
      <c r="D16" s="9">
        <f t="shared" si="24"/>
        <v>2526.315789473684</v>
      </c>
      <c r="E16" s="11">
        <f t="shared" si="0"/>
        <v>0.5234567901234568</v>
      </c>
      <c r="F16" s="19">
        <f t="shared" si="1"/>
        <v>18060</v>
      </c>
      <c r="G16" s="19">
        <f t="shared" si="2"/>
        <v>625</v>
      </c>
      <c r="H16" s="19">
        <f t="shared" si="32"/>
        <v>9453.62962962963</v>
      </c>
      <c r="I16" s="19">
        <f t="shared" si="3"/>
        <v>654.320987654321</v>
      </c>
      <c r="J16" s="19">
        <f t="shared" si="4"/>
        <v>97.63846653671214</v>
      </c>
      <c r="K16" s="19">
        <f t="shared" si="5"/>
        <v>134.88654970760234</v>
      </c>
      <c r="L16" s="15">
        <f t="shared" si="25"/>
        <v>10965.475633528264</v>
      </c>
      <c r="M16" s="11">
        <f t="shared" si="6"/>
        <v>0.9882352941176471</v>
      </c>
      <c r="N16" s="19">
        <f t="shared" si="7"/>
        <v>15300</v>
      </c>
      <c r="O16" s="19">
        <f t="shared" si="8"/>
        <v>3125</v>
      </c>
      <c r="P16" s="19">
        <f t="shared" si="26"/>
        <v>15120</v>
      </c>
      <c r="Q16" s="19">
        <f t="shared" si="9"/>
        <v>1235.2941176470588</v>
      </c>
      <c r="R16" s="19">
        <f t="shared" si="10"/>
        <v>184.33188854489163</v>
      </c>
      <c r="S16" s="19">
        <f t="shared" si="11"/>
        <v>254.65263157894736</v>
      </c>
      <c r="T16" s="15">
        <f t="shared" si="27"/>
        <v>19919.2786377709</v>
      </c>
      <c r="U16" s="11">
        <f t="shared" si="12"/>
        <v>1.511111111111111</v>
      </c>
      <c r="V16" s="19">
        <f t="shared" si="13"/>
        <v>11850.000000000002</v>
      </c>
      <c r="W16" s="19">
        <f t="shared" si="14"/>
        <v>6250</v>
      </c>
      <c r="X16" s="19">
        <f t="shared" si="28"/>
        <v>17906.666666666668</v>
      </c>
      <c r="Y16" s="19">
        <f t="shared" si="15"/>
        <v>1888.888888888889</v>
      </c>
      <c r="Z16" s="19">
        <f t="shared" si="16"/>
        <v>281.86198830409353</v>
      </c>
      <c r="AA16" s="19">
        <f t="shared" si="17"/>
        <v>389.3894736842105</v>
      </c>
      <c r="AB16" s="15">
        <f t="shared" si="29"/>
        <v>26716.807017543862</v>
      </c>
      <c r="AC16" s="20">
        <f t="shared" si="18"/>
        <v>2.4</v>
      </c>
      <c r="AD16" s="21">
        <f t="shared" si="19"/>
        <v>4950</v>
      </c>
      <c r="AE16" s="19">
        <f t="shared" si="20"/>
        <v>12500</v>
      </c>
      <c r="AF16" s="19">
        <f t="shared" si="30"/>
        <v>11880</v>
      </c>
      <c r="AG16" s="19">
        <f t="shared" si="21"/>
        <v>3000</v>
      </c>
      <c r="AH16" s="19">
        <f t="shared" si="22"/>
        <v>447.6631578947368</v>
      </c>
      <c r="AI16" s="19">
        <f t="shared" si="23"/>
        <v>618.4421052631578</v>
      </c>
      <c r="AJ16" s="15">
        <f t="shared" si="31"/>
        <v>28446.105263157897</v>
      </c>
      <c r="AK16" s="9"/>
      <c r="AL16" s="11"/>
      <c r="AM16" s="11"/>
      <c r="AN16" s="12"/>
      <c r="AO16" s="7"/>
      <c r="AQ16" s="1"/>
      <c r="AR16" s="1"/>
      <c r="AS16" s="14"/>
      <c r="AT16" s="14"/>
      <c r="AU16" s="14"/>
    </row>
    <row r="17" spans="1:47" ht="12.75">
      <c r="A17" t="s">
        <v>44</v>
      </c>
      <c r="B17" s="8">
        <f>Complex</f>
        <v>1</v>
      </c>
      <c r="C17">
        <v>86</v>
      </c>
      <c r="D17" s="9">
        <f t="shared" si="24"/>
        <v>2263.157894736842</v>
      </c>
      <c r="E17" s="11">
        <f t="shared" si="0"/>
        <v>0.5234567901234568</v>
      </c>
      <c r="F17" s="19">
        <f t="shared" si="1"/>
        <v>29580</v>
      </c>
      <c r="G17" s="19">
        <f t="shared" si="2"/>
        <v>625</v>
      </c>
      <c r="H17" s="19">
        <f t="shared" si="32"/>
        <v>15483.851851851852</v>
      </c>
      <c r="I17" s="19">
        <f t="shared" si="3"/>
        <v>654.320987654321</v>
      </c>
      <c r="J17" s="19">
        <f t="shared" si="4"/>
        <v>94.88343079922029</v>
      </c>
      <c r="K17" s="19">
        <f t="shared" si="5"/>
        <v>201.3931124106563</v>
      </c>
      <c r="L17" s="15">
        <f t="shared" si="25"/>
        <v>17059.44938271605</v>
      </c>
      <c r="M17" s="11">
        <f t="shared" si="6"/>
        <v>0.9882352941176471</v>
      </c>
      <c r="N17" s="19">
        <f t="shared" si="7"/>
        <v>24900</v>
      </c>
      <c r="O17" s="19">
        <f t="shared" si="8"/>
        <v>3125</v>
      </c>
      <c r="P17" s="19">
        <f t="shared" si="26"/>
        <v>24607.058823529413</v>
      </c>
      <c r="Q17" s="19">
        <f t="shared" si="9"/>
        <v>1235.2941176470588</v>
      </c>
      <c r="R17" s="19">
        <f t="shared" si="10"/>
        <v>179.13065015479881</v>
      </c>
      <c r="S17" s="19">
        <f t="shared" si="11"/>
        <v>380.21052631578954</v>
      </c>
      <c r="T17" s="15">
        <f t="shared" si="27"/>
        <v>29526.69411764706</v>
      </c>
      <c r="U17" s="11">
        <f t="shared" si="12"/>
        <v>1.511111111111111</v>
      </c>
      <c r="V17" s="19">
        <f t="shared" si="13"/>
        <v>19050.000000000004</v>
      </c>
      <c r="W17" s="19">
        <f t="shared" si="14"/>
        <v>6250</v>
      </c>
      <c r="X17" s="19">
        <f t="shared" si="28"/>
        <v>28786.66666666667</v>
      </c>
      <c r="Y17" s="19">
        <f t="shared" si="15"/>
        <v>1888.888888888889</v>
      </c>
      <c r="Z17" s="19">
        <f t="shared" si="16"/>
        <v>273.9087719298246</v>
      </c>
      <c r="AA17" s="19">
        <f t="shared" si="17"/>
        <v>581.3801169590644</v>
      </c>
      <c r="AB17" s="15">
        <f t="shared" si="29"/>
        <v>37780.844444444454</v>
      </c>
      <c r="AC17" s="20">
        <f t="shared" si="18"/>
        <v>2.4</v>
      </c>
      <c r="AD17" s="21">
        <f t="shared" si="19"/>
        <v>7349.999999999999</v>
      </c>
      <c r="AE17" s="19">
        <f t="shared" si="20"/>
        <v>12500</v>
      </c>
      <c r="AF17" s="19">
        <f t="shared" si="30"/>
        <v>17639.999999999996</v>
      </c>
      <c r="AG17" s="19">
        <f t="shared" si="21"/>
        <v>3000</v>
      </c>
      <c r="AH17" s="19">
        <f t="shared" si="22"/>
        <v>435.0315789473685</v>
      </c>
      <c r="AI17" s="19">
        <f t="shared" si="23"/>
        <v>923.3684210526316</v>
      </c>
      <c r="AJ17" s="15">
        <f t="shared" si="31"/>
        <v>34498.4</v>
      </c>
      <c r="AK17" s="9"/>
      <c r="AL17" s="11"/>
      <c r="AM17" s="11"/>
      <c r="AN17" s="12"/>
      <c r="AO17" s="7"/>
      <c r="AQ17" s="1"/>
      <c r="AR17" s="1"/>
      <c r="AS17" s="14"/>
      <c r="AT17" s="14"/>
      <c r="AU17" s="14"/>
    </row>
    <row r="18" spans="1:47" ht="12.75">
      <c r="A18" t="s">
        <v>45</v>
      </c>
      <c r="B18" s="8">
        <f>Multimedia</f>
        <v>0.6</v>
      </c>
      <c r="C18">
        <v>53</v>
      </c>
      <c r="D18" s="9">
        <f t="shared" si="24"/>
        <v>1394.7368421052631</v>
      </c>
      <c r="E18" s="11">
        <f t="shared" si="0"/>
        <v>0.5234567901234568</v>
      </c>
      <c r="F18" s="19">
        <f t="shared" si="1"/>
        <v>18060</v>
      </c>
      <c r="G18" s="19">
        <f t="shared" si="2"/>
        <v>625</v>
      </c>
      <c r="H18" s="19">
        <f t="shared" si="32"/>
        <v>9453.62962962963</v>
      </c>
      <c r="I18" s="19">
        <f t="shared" si="3"/>
        <v>654.320987654321</v>
      </c>
      <c r="J18" s="19">
        <f t="shared" si="4"/>
        <v>85.79181286549709</v>
      </c>
      <c r="K18" s="19">
        <f t="shared" si="5"/>
        <v>74.46861598440546</v>
      </c>
      <c r="L18" s="15">
        <f t="shared" si="25"/>
        <v>10893.211046133853</v>
      </c>
      <c r="M18" s="11">
        <f t="shared" si="6"/>
        <v>0.9882352941176471</v>
      </c>
      <c r="N18" s="19">
        <f t="shared" si="7"/>
        <v>15300</v>
      </c>
      <c r="O18" s="19">
        <f t="shared" si="8"/>
        <v>3125</v>
      </c>
      <c r="P18" s="19">
        <f t="shared" si="26"/>
        <v>15120</v>
      </c>
      <c r="Q18" s="19">
        <f t="shared" si="9"/>
        <v>1235.2941176470588</v>
      </c>
      <c r="R18" s="19">
        <f t="shared" si="10"/>
        <v>161.96656346749228</v>
      </c>
      <c r="S18" s="19">
        <f t="shared" si="11"/>
        <v>140.58947368421053</v>
      </c>
      <c r="T18" s="15">
        <f t="shared" si="27"/>
        <v>19782.85015479876</v>
      </c>
      <c r="U18" s="11">
        <f t="shared" si="12"/>
        <v>1.511111111111111</v>
      </c>
      <c r="V18" s="19">
        <f t="shared" si="13"/>
        <v>11850.000000000002</v>
      </c>
      <c r="W18" s="19">
        <f t="shared" si="14"/>
        <v>6250</v>
      </c>
      <c r="X18" s="19">
        <f t="shared" si="28"/>
        <v>17906.666666666668</v>
      </c>
      <c r="Y18" s="19">
        <f t="shared" si="15"/>
        <v>1888.888888888889</v>
      </c>
      <c r="Z18" s="19">
        <f t="shared" si="16"/>
        <v>247.66315789473688</v>
      </c>
      <c r="AA18" s="19">
        <f t="shared" si="17"/>
        <v>214.97543859649124</v>
      </c>
      <c r="AB18" s="15">
        <f t="shared" si="29"/>
        <v>26508.194152046788</v>
      </c>
      <c r="AC18" s="20">
        <f t="shared" si="18"/>
        <v>2.4</v>
      </c>
      <c r="AD18" s="21">
        <f t="shared" si="19"/>
        <v>4950</v>
      </c>
      <c r="AE18" s="19">
        <f t="shared" si="20"/>
        <v>12500</v>
      </c>
      <c r="AF18" s="19">
        <f t="shared" si="30"/>
        <v>11880</v>
      </c>
      <c r="AG18" s="19">
        <f t="shared" si="21"/>
        <v>3000</v>
      </c>
      <c r="AH18" s="19">
        <f t="shared" si="22"/>
        <v>393.3473684210527</v>
      </c>
      <c r="AI18" s="19">
        <f t="shared" si="23"/>
        <v>341.43157894736845</v>
      </c>
      <c r="AJ18" s="15">
        <f t="shared" si="31"/>
        <v>28114.77894736842</v>
      </c>
      <c r="AK18" s="9"/>
      <c r="AL18" s="11"/>
      <c r="AM18" s="11"/>
      <c r="AN18" s="12"/>
      <c r="AO18" s="7"/>
      <c r="AQ18" s="1"/>
      <c r="AR18" s="1"/>
      <c r="AS18" s="14"/>
      <c r="AT18" s="14"/>
      <c r="AU18" s="14"/>
    </row>
    <row r="19" spans="1:47" ht="12.75">
      <c r="A19" t="s">
        <v>46</v>
      </c>
      <c r="B19" s="8">
        <f>Document</f>
        <v>0.8</v>
      </c>
      <c r="C19">
        <v>47</v>
      </c>
      <c r="D19" s="9">
        <f t="shared" si="24"/>
        <v>1236.842105263158</v>
      </c>
      <c r="E19" s="11">
        <f t="shared" si="0"/>
        <v>0.5234567901234568</v>
      </c>
      <c r="F19" s="19">
        <f t="shared" si="1"/>
        <v>23820</v>
      </c>
      <c r="G19" s="19">
        <f t="shared" si="2"/>
        <v>625</v>
      </c>
      <c r="H19" s="19">
        <f t="shared" si="32"/>
        <v>12468.74074074074</v>
      </c>
      <c r="I19" s="19">
        <f t="shared" si="3"/>
        <v>654.320987654321</v>
      </c>
      <c r="J19" s="19">
        <f t="shared" si="4"/>
        <v>84.13879142300195</v>
      </c>
      <c r="K19" s="19">
        <f t="shared" si="5"/>
        <v>88.05094217024042</v>
      </c>
      <c r="L19" s="15">
        <f t="shared" si="25"/>
        <v>13920.251461988304</v>
      </c>
      <c r="M19" s="11">
        <f t="shared" si="6"/>
        <v>0.9882352941176471</v>
      </c>
      <c r="N19" s="19">
        <f t="shared" si="7"/>
        <v>20100</v>
      </c>
      <c r="O19" s="19">
        <f t="shared" si="8"/>
        <v>3125</v>
      </c>
      <c r="P19" s="19">
        <f t="shared" si="26"/>
        <v>19863.529411764706</v>
      </c>
      <c r="Q19" s="19">
        <f t="shared" si="9"/>
        <v>1235.2941176470588</v>
      </c>
      <c r="R19" s="19">
        <f t="shared" si="10"/>
        <v>158.84582043343653</v>
      </c>
      <c r="S19" s="19">
        <f t="shared" si="11"/>
        <v>166.23157894736843</v>
      </c>
      <c r="T19" s="15">
        <f t="shared" si="27"/>
        <v>24548.90092879257</v>
      </c>
      <c r="U19" s="11">
        <f t="shared" si="12"/>
        <v>1.511111111111111</v>
      </c>
      <c r="V19" s="19">
        <f t="shared" si="13"/>
        <v>15450.000000000004</v>
      </c>
      <c r="W19" s="19">
        <f t="shared" si="14"/>
        <v>6250</v>
      </c>
      <c r="X19" s="19">
        <f t="shared" si="28"/>
        <v>23346.66666666667</v>
      </c>
      <c r="Y19" s="19">
        <f t="shared" si="15"/>
        <v>1888.888888888889</v>
      </c>
      <c r="Z19" s="19">
        <f t="shared" si="16"/>
        <v>242.89122807017543</v>
      </c>
      <c r="AA19" s="19">
        <f t="shared" si="17"/>
        <v>254.18479532163744</v>
      </c>
      <c r="AB19" s="15">
        <f t="shared" si="29"/>
        <v>31982.631578947377</v>
      </c>
      <c r="AC19" s="20">
        <f t="shared" si="18"/>
        <v>2.4</v>
      </c>
      <c r="AD19" s="21">
        <f t="shared" si="19"/>
        <v>6149.999999999999</v>
      </c>
      <c r="AE19" s="19">
        <f t="shared" si="20"/>
        <v>12500</v>
      </c>
      <c r="AF19" s="19">
        <f t="shared" si="30"/>
        <v>14759.999999999996</v>
      </c>
      <c r="AG19" s="19">
        <f t="shared" si="21"/>
        <v>3000</v>
      </c>
      <c r="AH19" s="19">
        <f t="shared" si="22"/>
        <v>385.76842105263154</v>
      </c>
      <c r="AI19" s="19">
        <f t="shared" si="23"/>
        <v>403.70526315789476</v>
      </c>
      <c r="AJ19" s="15">
        <f t="shared" si="31"/>
        <v>31049.473684210523</v>
      </c>
      <c r="AK19" s="9"/>
      <c r="AL19" s="11"/>
      <c r="AM19" s="11"/>
      <c r="AN19" s="12"/>
      <c r="AO19" s="7"/>
      <c r="AQ19" s="1"/>
      <c r="AR19" s="1"/>
      <c r="AS19" s="14"/>
      <c r="AT19" s="14"/>
      <c r="AU19" s="14"/>
    </row>
    <row r="20" spans="1:47" ht="12.75">
      <c r="A20" t="s">
        <v>47</v>
      </c>
      <c r="B20" s="8">
        <f>Multimedia</f>
        <v>0.6</v>
      </c>
      <c r="C20">
        <v>40</v>
      </c>
      <c r="D20" s="9">
        <f t="shared" si="24"/>
        <v>1052.6315789473683</v>
      </c>
      <c r="E20" s="11">
        <f t="shared" si="0"/>
        <v>0.5234567901234568</v>
      </c>
      <c r="F20" s="19">
        <f t="shared" si="1"/>
        <v>18060</v>
      </c>
      <c r="G20" s="19">
        <f t="shared" si="2"/>
        <v>625</v>
      </c>
      <c r="H20" s="19">
        <f t="shared" si="32"/>
        <v>9453.62962962963</v>
      </c>
      <c r="I20" s="19">
        <f t="shared" si="3"/>
        <v>654.320987654321</v>
      </c>
      <c r="J20" s="19">
        <f t="shared" si="4"/>
        <v>82.21026640675763</v>
      </c>
      <c r="K20" s="19">
        <f t="shared" si="5"/>
        <v>56.20272904483431</v>
      </c>
      <c r="L20" s="15">
        <f t="shared" si="25"/>
        <v>10871.363612735542</v>
      </c>
      <c r="M20" s="11">
        <f t="shared" si="6"/>
        <v>0.9882352941176471</v>
      </c>
      <c r="N20" s="19">
        <f t="shared" si="7"/>
        <v>15300</v>
      </c>
      <c r="O20" s="19">
        <f t="shared" si="8"/>
        <v>3125</v>
      </c>
      <c r="P20" s="19">
        <f t="shared" si="26"/>
        <v>15120</v>
      </c>
      <c r="Q20" s="19">
        <f t="shared" si="9"/>
        <v>1235.2941176470588</v>
      </c>
      <c r="R20" s="19">
        <f t="shared" si="10"/>
        <v>155.2049535603715</v>
      </c>
      <c r="S20" s="19">
        <f t="shared" si="11"/>
        <v>106.10526315789474</v>
      </c>
      <c r="T20" s="15">
        <f t="shared" si="27"/>
        <v>19741.604334365325</v>
      </c>
      <c r="U20" s="11">
        <f t="shared" si="12"/>
        <v>1.511111111111111</v>
      </c>
      <c r="V20" s="19">
        <f t="shared" si="13"/>
        <v>11850.000000000002</v>
      </c>
      <c r="W20" s="19">
        <f t="shared" si="14"/>
        <v>6250</v>
      </c>
      <c r="X20" s="19">
        <f t="shared" si="28"/>
        <v>17906.666666666668</v>
      </c>
      <c r="Y20" s="19">
        <f t="shared" si="15"/>
        <v>1888.888888888889</v>
      </c>
      <c r="Z20" s="19">
        <f t="shared" si="16"/>
        <v>237.32397660818708</v>
      </c>
      <c r="AA20" s="19">
        <f t="shared" si="17"/>
        <v>162.2456140350877</v>
      </c>
      <c r="AB20" s="15">
        <f t="shared" si="29"/>
        <v>26445.125146198832</v>
      </c>
      <c r="AC20" s="20">
        <f t="shared" si="18"/>
        <v>2.4</v>
      </c>
      <c r="AD20" s="21">
        <f t="shared" si="19"/>
        <v>4950</v>
      </c>
      <c r="AE20" s="19">
        <f t="shared" si="20"/>
        <v>12500</v>
      </c>
      <c r="AF20" s="19">
        <f t="shared" si="30"/>
        <v>11880</v>
      </c>
      <c r="AG20" s="19">
        <f t="shared" si="21"/>
        <v>3000</v>
      </c>
      <c r="AH20" s="19">
        <f t="shared" si="22"/>
        <v>376.9263157894736</v>
      </c>
      <c r="AI20" s="19">
        <f t="shared" si="23"/>
        <v>257.6842105263158</v>
      </c>
      <c r="AJ20" s="15">
        <f t="shared" si="31"/>
        <v>28014.61052631579</v>
      </c>
      <c r="AK20" s="9"/>
      <c r="AL20" s="11"/>
      <c r="AM20" s="11"/>
      <c r="AN20" s="12"/>
      <c r="AO20" s="7"/>
      <c r="AQ20" s="1"/>
      <c r="AR20" s="1"/>
      <c r="AS20" s="14"/>
      <c r="AT20" s="14"/>
      <c r="AU20" s="14"/>
    </row>
    <row r="21" spans="1:47" ht="12.75">
      <c r="A21" t="s">
        <v>48</v>
      </c>
      <c r="B21" s="8">
        <f>Mark_up</f>
        <v>0.3</v>
      </c>
      <c r="C21">
        <v>31</v>
      </c>
      <c r="D21" s="9">
        <f t="shared" si="24"/>
        <v>815.7894736842105</v>
      </c>
      <c r="E21" s="11">
        <f t="shared" si="0"/>
        <v>0.5234567901234568</v>
      </c>
      <c r="F21" s="19">
        <f t="shared" si="1"/>
        <v>9420</v>
      </c>
      <c r="G21" s="19">
        <f t="shared" si="2"/>
        <v>625</v>
      </c>
      <c r="H21" s="19">
        <f t="shared" si="32"/>
        <v>4930.9629629629635</v>
      </c>
      <c r="I21" s="19">
        <f t="shared" si="3"/>
        <v>654.320987654321</v>
      </c>
      <c r="J21" s="19">
        <f t="shared" si="4"/>
        <v>79.73073424301495</v>
      </c>
      <c r="K21" s="19">
        <f t="shared" si="5"/>
        <v>21.778557504873298</v>
      </c>
      <c r="L21" s="15">
        <f t="shared" si="25"/>
        <v>6311.793242365172</v>
      </c>
      <c r="M21" s="11">
        <f t="shared" si="6"/>
        <v>0.9882352941176471</v>
      </c>
      <c r="N21" s="19">
        <f t="shared" si="7"/>
        <v>8100</v>
      </c>
      <c r="O21" s="19">
        <f t="shared" si="8"/>
        <v>3125</v>
      </c>
      <c r="P21" s="19">
        <f t="shared" si="26"/>
        <v>8004.705882352941</v>
      </c>
      <c r="Q21" s="19">
        <f t="shared" si="9"/>
        <v>1235.2941176470588</v>
      </c>
      <c r="R21" s="19">
        <f t="shared" si="10"/>
        <v>150.52383900928794</v>
      </c>
      <c r="S21" s="19">
        <f t="shared" si="11"/>
        <v>41.11578947368422</v>
      </c>
      <c r="T21" s="15">
        <f t="shared" si="27"/>
        <v>12556.639628482972</v>
      </c>
      <c r="U21" s="11">
        <f t="shared" si="12"/>
        <v>1.511111111111111</v>
      </c>
      <c r="V21" s="19">
        <f t="shared" si="13"/>
        <v>6450.000000000001</v>
      </c>
      <c r="W21" s="19">
        <f t="shared" si="14"/>
        <v>6250</v>
      </c>
      <c r="X21" s="19">
        <f t="shared" si="28"/>
        <v>9746.666666666668</v>
      </c>
      <c r="Y21" s="19">
        <f t="shared" si="15"/>
        <v>1888.888888888889</v>
      </c>
      <c r="Z21" s="19">
        <f t="shared" si="16"/>
        <v>230.16608187134503</v>
      </c>
      <c r="AA21" s="19">
        <f t="shared" si="17"/>
        <v>62.8701754385965</v>
      </c>
      <c r="AB21" s="15">
        <f t="shared" si="29"/>
        <v>18178.5918128655</v>
      </c>
      <c r="AC21" s="20">
        <f t="shared" si="18"/>
        <v>2.4</v>
      </c>
      <c r="AD21" s="21">
        <f t="shared" si="19"/>
        <v>3150</v>
      </c>
      <c r="AE21" s="19">
        <f t="shared" si="20"/>
        <v>12500</v>
      </c>
      <c r="AF21" s="19">
        <f t="shared" si="30"/>
        <v>7560</v>
      </c>
      <c r="AG21" s="19">
        <f t="shared" si="21"/>
        <v>3000</v>
      </c>
      <c r="AH21" s="19">
        <f t="shared" si="22"/>
        <v>365.5578947368421</v>
      </c>
      <c r="AI21" s="19">
        <f t="shared" si="23"/>
        <v>99.85263157894737</v>
      </c>
      <c r="AJ21" s="15">
        <f t="shared" si="31"/>
        <v>23525.410526315787</v>
      </c>
      <c r="AK21" s="9"/>
      <c r="AL21" s="11"/>
      <c r="AM21" s="11"/>
      <c r="AN21" s="12"/>
      <c r="AO21" s="7"/>
      <c r="AQ21" s="1"/>
      <c r="AR21" s="1"/>
      <c r="AS21" s="14"/>
      <c r="AT21" s="14"/>
      <c r="AU21" s="14"/>
    </row>
    <row r="22" spans="1:47" ht="12.75">
      <c r="A22" t="s">
        <v>49</v>
      </c>
      <c r="B22" s="8">
        <f>Mark_up</f>
        <v>0.3</v>
      </c>
      <c r="C22">
        <v>26</v>
      </c>
      <c r="D22" s="9">
        <f t="shared" si="24"/>
        <v>684.2105263157895</v>
      </c>
      <c r="E22" s="11">
        <f t="shared" si="0"/>
        <v>0.5234567901234568</v>
      </c>
      <c r="F22" s="19">
        <f t="shared" si="1"/>
        <v>9420</v>
      </c>
      <c r="G22" s="19">
        <f t="shared" si="2"/>
        <v>625</v>
      </c>
      <c r="H22" s="19">
        <f t="shared" si="32"/>
        <v>4930.9629629629635</v>
      </c>
      <c r="I22" s="19">
        <f t="shared" si="3"/>
        <v>654.320987654321</v>
      </c>
      <c r="J22" s="19">
        <f t="shared" si="4"/>
        <v>78.35321637426902</v>
      </c>
      <c r="K22" s="19">
        <f t="shared" si="5"/>
        <v>18.265886939571153</v>
      </c>
      <c r="L22" s="15">
        <f t="shared" si="25"/>
        <v>6306.903053931124</v>
      </c>
      <c r="M22" s="11">
        <f t="shared" si="6"/>
        <v>0.9882352941176471</v>
      </c>
      <c r="N22" s="19">
        <f t="shared" si="7"/>
        <v>8100</v>
      </c>
      <c r="O22" s="19">
        <f t="shared" si="8"/>
        <v>3125</v>
      </c>
      <c r="P22" s="19">
        <f t="shared" si="26"/>
        <v>8004.705882352941</v>
      </c>
      <c r="Q22" s="19">
        <f t="shared" si="9"/>
        <v>1235.2941176470588</v>
      </c>
      <c r="R22" s="19">
        <f t="shared" si="10"/>
        <v>147.92321981424152</v>
      </c>
      <c r="S22" s="19">
        <f t="shared" si="11"/>
        <v>34.48421052631579</v>
      </c>
      <c r="T22" s="15">
        <f t="shared" si="27"/>
        <v>12547.407430340558</v>
      </c>
      <c r="U22" s="11">
        <f t="shared" si="12"/>
        <v>1.511111111111111</v>
      </c>
      <c r="V22" s="19">
        <f t="shared" si="13"/>
        <v>6450.000000000001</v>
      </c>
      <c r="W22" s="19">
        <f t="shared" si="14"/>
        <v>6250</v>
      </c>
      <c r="X22" s="19">
        <f t="shared" si="28"/>
        <v>9746.666666666668</v>
      </c>
      <c r="Y22" s="19">
        <f t="shared" si="15"/>
        <v>1888.888888888889</v>
      </c>
      <c r="Z22" s="19">
        <f t="shared" si="16"/>
        <v>226.18947368421055</v>
      </c>
      <c r="AA22" s="19">
        <f t="shared" si="17"/>
        <v>52.72982456140351</v>
      </c>
      <c r="AB22" s="15">
        <f t="shared" si="29"/>
        <v>18164.474853801174</v>
      </c>
      <c r="AC22" s="20">
        <f t="shared" si="18"/>
        <v>2.4</v>
      </c>
      <c r="AD22" s="21">
        <f t="shared" si="19"/>
        <v>3150</v>
      </c>
      <c r="AE22" s="19">
        <f t="shared" si="20"/>
        <v>12500</v>
      </c>
      <c r="AF22" s="19">
        <f t="shared" si="30"/>
        <v>7560</v>
      </c>
      <c r="AG22" s="19">
        <f t="shared" si="21"/>
        <v>3000</v>
      </c>
      <c r="AH22" s="19">
        <f t="shared" si="22"/>
        <v>359.24210526315795</v>
      </c>
      <c r="AI22" s="19">
        <f t="shared" si="23"/>
        <v>83.74736842105264</v>
      </c>
      <c r="AJ22" s="15">
        <f t="shared" si="31"/>
        <v>23502.98947368421</v>
      </c>
      <c r="AK22" s="9"/>
      <c r="AL22" s="11"/>
      <c r="AM22" s="11"/>
      <c r="AN22" s="12"/>
      <c r="AO22" s="7"/>
      <c r="AQ22" s="1"/>
      <c r="AR22" s="1"/>
      <c r="AS22" s="14"/>
      <c r="AT22" s="14"/>
      <c r="AU22" s="14"/>
    </row>
    <row r="23" spans="1:47" ht="12.75">
      <c r="A23" t="s">
        <v>50</v>
      </c>
      <c r="B23" s="8">
        <f>Multimedia</f>
        <v>0.6</v>
      </c>
      <c r="C23">
        <v>35</v>
      </c>
      <c r="D23" s="9">
        <f t="shared" si="24"/>
        <v>921.0526315789473</v>
      </c>
      <c r="E23" s="11">
        <f t="shared" si="0"/>
        <v>0.5234567901234568</v>
      </c>
      <c r="F23" s="19">
        <f t="shared" si="1"/>
        <v>18060</v>
      </c>
      <c r="G23" s="19">
        <f t="shared" si="2"/>
        <v>625</v>
      </c>
      <c r="H23" s="19">
        <f t="shared" si="32"/>
        <v>9453.62962962963</v>
      </c>
      <c r="I23" s="19">
        <f t="shared" si="3"/>
        <v>654.320987654321</v>
      </c>
      <c r="J23" s="19">
        <f t="shared" si="4"/>
        <v>80.83274853801169</v>
      </c>
      <c r="K23" s="19">
        <f t="shared" si="5"/>
        <v>49.17738791423002</v>
      </c>
      <c r="L23" s="15">
        <f t="shared" si="25"/>
        <v>10862.960753736192</v>
      </c>
      <c r="M23" s="11">
        <f t="shared" si="6"/>
        <v>0.9882352941176471</v>
      </c>
      <c r="N23" s="19">
        <f t="shared" si="7"/>
        <v>15300</v>
      </c>
      <c r="O23" s="19">
        <f t="shared" si="8"/>
        <v>3125</v>
      </c>
      <c r="P23" s="19">
        <f t="shared" si="26"/>
        <v>15120</v>
      </c>
      <c r="Q23" s="19">
        <f t="shared" si="9"/>
        <v>1235.2941176470588</v>
      </c>
      <c r="R23" s="19">
        <f t="shared" si="10"/>
        <v>152.60433436532506</v>
      </c>
      <c r="S23" s="19">
        <f t="shared" si="11"/>
        <v>92.84210526315789</v>
      </c>
      <c r="T23" s="15">
        <f t="shared" si="27"/>
        <v>19725.74055727554</v>
      </c>
      <c r="U23" s="11">
        <f t="shared" si="12"/>
        <v>1.511111111111111</v>
      </c>
      <c r="V23" s="19">
        <f t="shared" si="13"/>
        <v>11850.000000000002</v>
      </c>
      <c r="W23" s="19">
        <f t="shared" si="14"/>
        <v>6250</v>
      </c>
      <c r="X23" s="19">
        <f t="shared" si="28"/>
        <v>17906.666666666668</v>
      </c>
      <c r="Y23" s="19">
        <f t="shared" si="15"/>
        <v>1888.888888888889</v>
      </c>
      <c r="Z23" s="19">
        <f t="shared" si="16"/>
        <v>233.3473684210526</v>
      </c>
      <c r="AA23" s="19">
        <f t="shared" si="17"/>
        <v>141.96491228070175</v>
      </c>
      <c r="AB23" s="15">
        <f t="shared" si="29"/>
        <v>26420.867836257312</v>
      </c>
      <c r="AC23" s="20">
        <f t="shared" si="18"/>
        <v>2.4</v>
      </c>
      <c r="AD23" s="21">
        <f t="shared" si="19"/>
        <v>4950</v>
      </c>
      <c r="AE23" s="19">
        <f t="shared" si="20"/>
        <v>12500</v>
      </c>
      <c r="AF23" s="19">
        <f t="shared" si="30"/>
        <v>11880</v>
      </c>
      <c r="AG23" s="19">
        <f t="shared" si="21"/>
        <v>3000</v>
      </c>
      <c r="AH23" s="19">
        <f t="shared" si="22"/>
        <v>370.6105263157894</v>
      </c>
      <c r="AI23" s="19">
        <f t="shared" si="23"/>
        <v>225.47368421052627</v>
      </c>
      <c r="AJ23" s="15">
        <f t="shared" si="31"/>
        <v>27976.084210526315</v>
      </c>
      <c r="AK23" s="9"/>
      <c r="AL23" s="11"/>
      <c r="AM23" s="11"/>
      <c r="AN23" s="12"/>
      <c r="AO23" s="7"/>
      <c r="AQ23" s="1"/>
      <c r="AR23" s="1"/>
      <c r="AS23" s="14"/>
      <c r="AT23" s="14"/>
      <c r="AU23" s="14"/>
    </row>
    <row r="24" spans="1:47" ht="12.75">
      <c r="A24" t="s">
        <v>51</v>
      </c>
      <c r="B24" s="8">
        <f>Mark_up</f>
        <v>0.3</v>
      </c>
      <c r="C24">
        <v>20</v>
      </c>
      <c r="D24" s="9">
        <f t="shared" si="24"/>
        <v>526.3157894736842</v>
      </c>
      <c r="E24" s="11">
        <f t="shared" si="0"/>
        <v>0.5234567901234568</v>
      </c>
      <c r="F24" s="19">
        <f t="shared" si="1"/>
        <v>9420</v>
      </c>
      <c r="G24" s="19">
        <f t="shared" si="2"/>
        <v>625</v>
      </c>
      <c r="H24" s="19">
        <f t="shared" si="32"/>
        <v>4930.9629629629635</v>
      </c>
      <c r="I24" s="19">
        <f t="shared" si="3"/>
        <v>654.320987654321</v>
      </c>
      <c r="J24" s="19">
        <f t="shared" si="4"/>
        <v>76.7001949317739</v>
      </c>
      <c r="K24" s="19">
        <f t="shared" si="5"/>
        <v>14.050682261208577</v>
      </c>
      <c r="L24" s="15">
        <f t="shared" si="25"/>
        <v>6301.0348278102665</v>
      </c>
      <c r="M24" s="11">
        <f t="shared" si="6"/>
        <v>0.9882352941176471</v>
      </c>
      <c r="N24" s="19">
        <f t="shared" si="7"/>
        <v>8100</v>
      </c>
      <c r="O24" s="19">
        <f t="shared" si="8"/>
        <v>3125</v>
      </c>
      <c r="P24" s="19">
        <f t="shared" si="26"/>
        <v>8004.705882352941</v>
      </c>
      <c r="Q24" s="19">
        <f t="shared" si="9"/>
        <v>1235.2941176470588</v>
      </c>
      <c r="R24" s="19">
        <f t="shared" si="10"/>
        <v>144.80247678018577</v>
      </c>
      <c r="S24" s="19">
        <f t="shared" si="11"/>
        <v>26.526315789473685</v>
      </c>
      <c r="T24" s="15">
        <f t="shared" si="27"/>
        <v>12536.328792569659</v>
      </c>
      <c r="U24" s="11">
        <f t="shared" si="12"/>
        <v>1.511111111111111</v>
      </c>
      <c r="V24" s="19">
        <f t="shared" si="13"/>
        <v>6450.000000000001</v>
      </c>
      <c r="W24" s="19">
        <f t="shared" si="14"/>
        <v>6250</v>
      </c>
      <c r="X24" s="19">
        <f t="shared" si="28"/>
        <v>9746.666666666668</v>
      </c>
      <c r="Y24" s="19">
        <f t="shared" si="15"/>
        <v>1888.888888888889</v>
      </c>
      <c r="Z24" s="19">
        <f t="shared" si="16"/>
        <v>221.41754385964913</v>
      </c>
      <c r="AA24" s="19">
        <f t="shared" si="17"/>
        <v>40.561403508771924</v>
      </c>
      <c r="AB24" s="15">
        <f t="shared" si="29"/>
        <v>18147.53450292398</v>
      </c>
      <c r="AC24" s="20">
        <f t="shared" si="18"/>
        <v>2.4</v>
      </c>
      <c r="AD24" s="21">
        <f t="shared" si="19"/>
        <v>3150</v>
      </c>
      <c r="AE24" s="19">
        <f t="shared" si="20"/>
        <v>12500</v>
      </c>
      <c r="AF24" s="19">
        <f t="shared" si="30"/>
        <v>7560</v>
      </c>
      <c r="AG24" s="19">
        <f t="shared" si="21"/>
        <v>3000</v>
      </c>
      <c r="AH24" s="19">
        <f t="shared" si="22"/>
        <v>351.66315789473686</v>
      </c>
      <c r="AI24" s="19">
        <f t="shared" si="23"/>
        <v>64.42105263157895</v>
      </c>
      <c r="AJ24" s="15">
        <f t="shared" si="31"/>
        <v>23476.08421052632</v>
      </c>
      <c r="AK24" s="9"/>
      <c r="AL24" s="11"/>
      <c r="AM24" s="11"/>
      <c r="AN24" s="12"/>
      <c r="AO24" s="7"/>
      <c r="AQ24" s="1"/>
      <c r="AR24" s="1"/>
      <c r="AS24" s="14"/>
      <c r="AT24" s="14"/>
      <c r="AU24" s="14"/>
    </row>
    <row r="25" spans="1:47" ht="12.75">
      <c r="A25" t="s">
        <v>52</v>
      </c>
      <c r="B25">
        <f>Mark_up</f>
        <v>0.3</v>
      </c>
      <c r="C25">
        <v>17</v>
      </c>
      <c r="D25" s="9">
        <f t="shared" si="24"/>
        <v>447.36842105263156</v>
      </c>
      <c r="E25" s="11">
        <f t="shared" si="0"/>
        <v>0.5234567901234568</v>
      </c>
      <c r="F25" s="19">
        <f t="shared" si="1"/>
        <v>9420</v>
      </c>
      <c r="G25" s="19">
        <f t="shared" si="2"/>
        <v>625</v>
      </c>
      <c r="H25" s="19">
        <f t="shared" si="32"/>
        <v>4930.9629629629635</v>
      </c>
      <c r="I25" s="19">
        <f t="shared" si="3"/>
        <v>654.320987654321</v>
      </c>
      <c r="J25" s="19">
        <f t="shared" si="4"/>
        <v>75.87368421052633</v>
      </c>
      <c r="K25" s="19">
        <f t="shared" si="5"/>
        <v>11.943079922027291</v>
      </c>
      <c r="L25" s="15">
        <f t="shared" si="25"/>
        <v>6298.100714749838</v>
      </c>
      <c r="M25" s="11">
        <f t="shared" si="6"/>
        <v>0.9882352941176471</v>
      </c>
      <c r="N25" s="19">
        <f t="shared" si="7"/>
        <v>8100</v>
      </c>
      <c r="O25" s="19">
        <f t="shared" si="8"/>
        <v>3125</v>
      </c>
      <c r="P25" s="19">
        <f t="shared" si="26"/>
        <v>8004.705882352941</v>
      </c>
      <c r="Q25" s="19">
        <f t="shared" si="9"/>
        <v>1235.2941176470588</v>
      </c>
      <c r="R25" s="19">
        <f t="shared" si="10"/>
        <v>143.24210526315792</v>
      </c>
      <c r="S25" s="19">
        <f t="shared" si="11"/>
        <v>22.547368421052635</v>
      </c>
      <c r="T25" s="15">
        <f t="shared" si="27"/>
        <v>12530.78947368421</v>
      </c>
      <c r="U25" s="11">
        <f t="shared" si="12"/>
        <v>1.511111111111111</v>
      </c>
      <c r="V25" s="19">
        <f t="shared" si="13"/>
        <v>6450.000000000001</v>
      </c>
      <c r="W25" s="19">
        <f t="shared" si="14"/>
        <v>6250</v>
      </c>
      <c r="X25" s="19">
        <f t="shared" si="28"/>
        <v>9746.666666666668</v>
      </c>
      <c r="Y25" s="19">
        <f t="shared" si="15"/>
        <v>1888.888888888889</v>
      </c>
      <c r="Z25" s="19">
        <f t="shared" si="16"/>
        <v>219.03157894736844</v>
      </c>
      <c r="AA25" s="19">
        <f t="shared" si="17"/>
        <v>34.477192982456145</v>
      </c>
      <c r="AB25" s="15">
        <f t="shared" si="29"/>
        <v>18139.064327485383</v>
      </c>
      <c r="AC25" s="20">
        <f t="shared" si="18"/>
        <v>2.4</v>
      </c>
      <c r="AD25" s="21">
        <f t="shared" si="19"/>
        <v>3150</v>
      </c>
      <c r="AE25" s="19">
        <f t="shared" si="20"/>
        <v>12500</v>
      </c>
      <c r="AF25" s="19">
        <f t="shared" si="30"/>
        <v>7560</v>
      </c>
      <c r="AG25" s="19">
        <f t="shared" si="21"/>
        <v>3000</v>
      </c>
      <c r="AH25" s="19">
        <f t="shared" si="22"/>
        <v>347.8736842105264</v>
      </c>
      <c r="AI25" s="19">
        <f t="shared" si="23"/>
        <v>54.7578947368421</v>
      </c>
      <c r="AJ25" s="15">
        <f t="shared" si="31"/>
        <v>23462.63157894737</v>
      </c>
      <c r="AK25" s="7"/>
      <c r="AL25" s="7"/>
      <c r="AM25" s="7"/>
      <c r="AN25" s="7"/>
      <c r="AO25" s="7"/>
      <c r="AQ25" s="1"/>
      <c r="AR25" s="1"/>
      <c r="AS25" s="14"/>
      <c r="AT25" s="1"/>
      <c r="AU25" s="1"/>
    </row>
    <row r="26" spans="1:47" ht="12.75">
      <c r="A26" t="s">
        <v>53</v>
      </c>
      <c r="B26" s="8">
        <f>Document</f>
        <v>0.8</v>
      </c>
      <c r="C26">
        <v>17</v>
      </c>
      <c r="D26" s="9">
        <f t="shared" si="24"/>
        <v>447.36842105263156</v>
      </c>
      <c r="E26" s="11">
        <f t="shared" si="0"/>
        <v>0.5234567901234568</v>
      </c>
      <c r="F26" s="19">
        <f t="shared" si="1"/>
        <v>23820</v>
      </c>
      <c r="G26" s="19">
        <f t="shared" si="2"/>
        <v>625</v>
      </c>
      <c r="H26" s="19">
        <f t="shared" si="32"/>
        <v>12468.74074074074</v>
      </c>
      <c r="I26" s="19">
        <f t="shared" si="3"/>
        <v>654.320987654321</v>
      </c>
      <c r="J26" s="19">
        <f t="shared" si="4"/>
        <v>75.87368421052633</v>
      </c>
      <c r="K26" s="19">
        <f t="shared" si="5"/>
        <v>31.84821312540611</v>
      </c>
      <c r="L26" s="15">
        <f t="shared" si="25"/>
        <v>13855.783625730994</v>
      </c>
      <c r="M26" s="11">
        <f t="shared" si="6"/>
        <v>0.9882352941176471</v>
      </c>
      <c r="N26" s="19">
        <f t="shared" si="7"/>
        <v>20100</v>
      </c>
      <c r="O26" s="19">
        <f t="shared" si="8"/>
        <v>3125</v>
      </c>
      <c r="P26" s="19">
        <f t="shared" si="26"/>
        <v>19863.529411764706</v>
      </c>
      <c r="Q26" s="19">
        <f t="shared" si="9"/>
        <v>1235.2941176470588</v>
      </c>
      <c r="R26" s="19">
        <f t="shared" si="10"/>
        <v>143.24210526315792</v>
      </c>
      <c r="S26" s="19">
        <f t="shared" si="11"/>
        <v>60.126315789473686</v>
      </c>
      <c r="T26" s="15">
        <f t="shared" si="27"/>
        <v>24427.1919504644</v>
      </c>
      <c r="U26" s="11">
        <f t="shared" si="12"/>
        <v>1.511111111111111</v>
      </c>
      <c r="V26" s="19">
        <f t="shared" si="13"/>
        <v>15450.000000000004</v>
      </c>
      <c r="W26" s="19">
        <f t="shared" si="14"/>
        <v>6250</v>
      </c>
      <c r="X26" s="19">
        <f t="shared" si="28"/>
        <v>23346.66666666667</v>
      </c>
      <c r="Y26" s="19">
        <f t="shared" si="15"/>
        <v>1888.888888888889</v>
      </c>
      <c r="Z26" s="19">
        <f t="shared" si="16"/>
        <v>219.03157894736844</v>
      </c>
      <c r="AA26" s="19">
        <f t="shared" si="17"/>
        <v>91.93918128654971</v>
      </c>
      <c r="AB26" s="15">
        <f t="shared" si="29"/>
        <v>31796.52631578948</v>
      </c>
      <c r="AC26" s="20">
        <f t="shared" si="18"/>
        <v>2.4</v>
      </c>
      <c r="AD26" s="21">
        <f t="shared" si="19"/>
        <v>6149.999999999999</v>
      </c>
      <c r="AE26" s="19">
        <f t="shared" si="20"/>
        <v>12500</v>
      </c>
      <c r="AF26" s="19">
        <f t="shared" si="30"/>
        <v>14759.999999999996</v>
      </c>
      <c r="AG26" s="19">
        <f t="shared" si="21"/>
        <v>3000</v>
      </c>
      <c r="AH26" s="19">
        <f t="shared" si="22"/>
        <v>347.8736842105264</v>
      </c>
      <c r="AI26" s="19">
        <f t="shared" si="23"/>
        <v>146.02105263157895</v>
      </c>
      <c r="AJ26" s="15">
        <f t="shared" si="31"/>
        <v>30753.894736842103</v>
      </c>
      <c r="AK26" s="7"/>
      <c r="AL26" s="7"/>
      <c r="AM26" s="7"/>
      <c r="AN26" s="7"/>
      <c r="AO26" s="7"/>
      <c r="AQ26" s="1"/>
      <c r="AR26" s="1"/>
      <c r="AS26" s="14"/>
      <c r="AT26" s="1"/>
      <c r="AU26" s="1"/>
    </row>
    <row r="27" spans="1:47" ht="12.75">
      <c r="A27" t="s">
        <v>54</v>
      </c>
      <c r="B27">
        <f>Document</f>
        <v>0.8</v>
      </c>
      <c r="C27">
        <v>16</v>
      </c>
      <c r="D27" s="9">
        <f t="shared" si="24"/>
        <v>421.05263157894734</v>
      </c>
      <c r="E27" s="11">
        <f t="shared" si="0"/>
        <v>0.5234567901234568</v>
      </c>
      <c r="F27" s="19">
        <f t="shared" si="1"/>
        <v>23820</v>
      </c>
      <c r="G27" s="19">
        <f t="shared" si="2"/>
        <v>625</v>
      </c>
      <c r="H27" s="19">
        <f t="shared" si="32"/>
        <v>12468.74074074074</v>
      </c>
      <c r="I27" s="19">
        <f t="shared" si="3"/>
        <v>654.320987654321</v>
      </c>
      <c r="J27" s="19">
        <f t="shared" si="4"/>
        <v>75.59818063677713</v>
      </c>
      <c r="K27" s="19">
        <f t="shared" si="5"/>
        <v>29.97478882391163</v>
      </c>
      <c r="L27" s="15">
        <f t="shared" si="25"/>
        <v>13853.634697855749</v>
      </c>
      <c r="M27" s="11">
        <f t="shared" si="6"/>
        <v>0.9882352941176471</v>
      </c>
      <c r="N27" s="19">
        <f t="shared" si="7"/>
        <v>20100</v>
      </c>
      <c r="O27" s="19">
        <f t="shared" si="8"/>
        <v>3125</v>
      </c>
      <c r="P27" s="19">
        <f t="shared" si="26"/>
        <v>19863.529411764706</v>
      </c>
      <c r="Q27" s="19">
        <f t="shared" si="9"/>
        <v>1235.2941176470588</v>
      </c>
      <c r="R27" s="19">
        <f t="shared" si="10"/>
        <v>142.72198142414862</v>
      </c>
      <c r="S27" s="19">
        <f t="shared" si="11"/>
        <v>56.58947368421053</v>
      </c>
      <c r="T27" s="15">
        <f t="shared" si="27"/>
        <v>24423.134984520122</v>
      </c>
      <c r="U27" s="11">
        <f t="shared" si="12"/>
        <v>1.511111111111111</v>
      </c>
      <c r="V27" s="19">
        <f t="shared" si="13"/>
        <v>15450.000000000004</v>
      </c>
      <c r="W27" s="19">
        <f t="shared" si="14"/>
        <v>6250</v>
      </c>
      <c r="X27" s="19">
        <f t="shared" si="28"/>
        <v>23346.66666666667</v>
      </c>
      <c r="Y27" s="19">
        <f t="shared" si="15"/>
        <v>1888.888888888889</v>
      </c>
      <c r="Z27" s="19">
        <f t="shared" si="16"/>
        <v>218.23625730994152</v>
      </c>
      <c r="AA27" s="19">
        <f t="shared" si="17"/>
        <v>86.53099415204679</v>
      </c>
      <c r="AB27" s="15">
        <f t="shared" si="29"/>
        <v>31790.32280701755</v>
      </c>
      <c r="AC27" s="20">
        <f t="shared" si="18"/>
        <v>2.4</v>
      </c>
      <c r="AD27" s="21">
        <f t="shared" si="19"/>
        <v>6149.999999999999</v>
      </c>
      <c r="AE27" s="19">
        <f t="shared" si="20"/>
        <v>12500</v>
      </c>
      <c r="AF27" s="19">
        <f t="shared" si="30"/>
        <v>14759.999999999996</v>
      </c>
      <c r="AG27" s="19">
        <f t="shared" si="21"/>
        <v>3000</v>
      </c>
      <c r="AH27" s="19">
        <f t="shared" si="22"/>
        <v>346.6105263157895</v>
      </c>
      <c r="AI27" s="19">
        <f t="shared" si="23"/>
        <v>137.43157894736842</v>
      </c>
      <c r="AJ27" s="15">
        <f t="shared" si="31"/>
        <v>30744.042105263154</v>
      </c>
      <c r="AK27" s="7"/>
      <c r="AL27" s="7"/>
      <c r="AM27" s="7"/>
      <c r="AN27" s="7"/>
      <c r="AO27" s="7"/>
      <c r="AQ27" s="1"/>
      <c r="AR27" s="1"/>
      <c r="AS27" s="14"/>
      <c r="AT27" s="1"/>
      <c r="AU27" s="1"/>
    </row>
    <row r="28" spans="1:47" ht="12.75">
      <c r="A28" t="s">
        <v>55</v>
      </c>
      <c r="B28">
        <f>Mark_up</f>
        <v>0.3</v>
      </c>
      <c r="C28">
        <v>13</v>
      </c>
      <c r="D28" s="9">
        <f t="shared" si="24"/>
        <v>342.10526315789474</v>
      </c>
      <c r="E28" s="11">
        <f t="shared" si="0"/>
        <v>0.5234567901234568</v>
      </c>
      <c r="F28" s="19">
        <f t="shared" si="1"/>
        <v>9420</v>
      </c>
      <c r="G28" s="19">
        <f t="shared" si="2"/>
        <v>625</v>
      </c>
      <c r="H28" s="19">
        <f t="shared" si="32"/>
        <v>4930.9629629629635</v>
      </c>
      <c r="I28" s="19">
        <f t="shared" si="3"/>
        <v>654.320987654321</v>
      </c>
      <c r="J28" s="19">
        <f t="shared" si="4"/>
        <v>74.77166991552959</v>
      </c>
      <c r="K28" s="19">
        <f t="shared" si="5"/>
        <v>9.132943469785577</v>
      </c>
      <c r="L28" s="15">
        <f t="shared" si="25"/>
        <v>6294.188564002599</v>
      </c>
      <c r="M28" s="11">
        <f t="shared" si="6"/>
        <v>0.9882352941176471</v>
      </c>
      <c r="N28" s="19">
        <f t="shared" si="7"/>
        <v>8100</v>
      </c>
      <c r="O28" s="19">
        <f t="shared" si="8"/>
        <v>3125</v>
      </c>
      <c r="P28" s="19">
        <f t="shared" si="26"/>
        <v>8004.705882352941</v>
      </c>
      <c r="Q28" s="19">
        <f t="shared" si="9"/>
        <v>1235.2941176470588</v>
      </c>
      <c r="R28" s="19">
        <f t="shared" si="10"/>
        <v>141.16160990712078</v>
      </c>
      <c r="S28" s="19">
        <f t="shared" si="11"/>
        <v>17.242105263157896</v>
      </c>
      <c r="T28" s="15">
        <f t="shared" si="27"/>
        <v>12523.40371517028</v>
      </c>
      <c r="U28" s="11">
        <f t="shared" si="12"/>
        <v>1.511111111111111</v>
      </c>
      <c r="V28" s="19">
        <f t="shared" si="13"/>
        <v>6450.000000000001</v>
      </c>
      <c r="W28" s="19">
        <f t="shared" si="14"/>
        <v>6250</v>
      </c>
      <c r="X28" s="19">
        <f t="shared" si="28"/>
        <v>9746.666666666668</v>
      </c>
      <c r="Y28" s="19">
        <f t="shared" si="15"/>
        <v>1888.888888888889</v>
      </c>
      <c r="Z28" s="19">
        <f t="shared" si="16"/>
        <v>215.85029239766084</v>
      </c>
      <c r="AA28" s="19">
        <f t="shared" si="17"/>
        <v>26.364912280701756</v>
      </c>
      <c r="AB28" s="15">
        <f t="shared" si="29"/>
        <v>18127.770760233918</v>
      </c>
      <c r="AC28" s="20">
        <f t="shared" si="18"/>
        <v>2.4</v>
      </c>
      <c r="AD28" s="21">
        <f t="shared" si="19"/>
        <v>3150</v>
      </c>
      <c r="AE28" s="19">
        <f t="shared" si="20"/>
        <v>12500</v>
      </c>
      <c r="AF28" s="19">
        <f t="shared" si="30"/>
        <v>7560</v>
      </c>
      <c r="AG28" s="19">
        <f t="shared" si="21"/>
        <v>3000</v>
      </c>
      <c r="AH28" s="19">
        <f t="shared" si="22"/>
        <v>342.821052631579</v>
      </c>
      <c r="AI28" s="19">
        <f t="shared" si="23"/>
        <v>41.87368421052632</v>
      </c>
      <c r="AJ28" s="15">
        <f t="shared" si="31"/>
        <v>23444.694736842102</v>
      </c>
      <c r="AK28" s="7"/>
      <c r="AL28" s="7"/>
      <c r="AM28" s="7"/>
      <c r="AN28" s="7"/>
      <c r="AO28" s="7"/>
      <c r="AQ28" s="1"/>
      <c r="AR28" s="1"/>
      <c r="AS28" s="14"/>
      <c r="AT28" s="1"/>
      <c r="AU28" s="1"/>
    </row>
    <row r="29" spans="1:47" ht="12.75">
      <c r="A29" t="s">
        <v>56</v>
      </c>
      <c r="B29">
        <f>Multimedia</f>
        <v>0.6</v>
      </c>
      <c r="C29">
        <v>13</v>
      </c>
      <c r="D29" s="9">
        <f t="shared" si="24"/>
        <v>342.10526315789474</v>
      </c>
      <c r="E29" s="11">
        <f t="shared" si="0"/>
        <v>0.5234567901234568</v>
      </c>
      <c r="F29" s="19">
        <f t="shared" si="1"/>
        <v>18060</v>
      </c>
      <c r="G29" s="19">
        <f t="shared" si="2"/>
        <v>625</v>
      </c>
      <c r="H29" s="19">
        <f t="shared" si="32"/>
        <v>9453.62962962963</v>
      </c>
      <c r="I29" s="19">
        <f t="shared" si="3"/>
        <v>654.320987654321</v>
      </c>
      <c r="J29" s="19">
        <f t="shared" si="4"/>
        <v>74.77166991552959</v>
      </c>
      <c r="K29" s="19">
        <f t="shared" si="5"/>
        <v>18.265886939571153</v>
      </c>
      <c r="L29" s="15">
        <f t="shared" si="25"/>
        <v>10825.98817413905</v>
      </c>
      <c r="M29" s="11">
        <f t="shared" si="6"/>
        <v>0.9882352941176471</v>
      </c>
      <c r="N29" s="19">
        <f t="shared" si="7"/>
        <v>15300</v>
      </c>
      <c r="O29" s="19">
        <f t="shared" si="8"/>
        <v>3125</v>
      </c>
      <c r="P29" s="19">
        <f t="shared" si="26"/>
        <v>15120</v>
      </c>
      <c r="Q29" s="19">
        <f t="shared" si="9"/>
        <v>1235.2941176470588</v>
      </c>
      <c r="R29" s="19">
        <f t="shared" si="10"/>
        <v>141.16160990712078</v>
      </c>
      <c r="S29" s="19">
        <f t="shared" si="11"/>
        <v>34.48421052631579</v>
      </c>
      <c r="T29" s="15">
        <f t="shared" si="27"/>
        <v>19655.939938080497</v>
      </c>
      <c r="U29" s="11">
        <f t="shared" si="12"/>
        <v>1.511111111111111</v>
      </c>
      <c r="V29" s="19">
        <f t="shared" si="13"/>
        <v>11850.000000000002</v>
      </c>
      <c r="W29" s="19">
        <f t="shared" si="14"/>
        <v>6250</v>
      </c>
      <c r="X29" s="19">
        <f t="shared" si="28"/>
        <v>17906.666666666668</v>
      </c>
      <c r="Y29" s="19">
        <f t="shared" si="15"/>
        <v>1888.888888888889</v>
      </c>
      <c r="Z29" s="19">
        <f t="shared" si="16"/>
        <v>215.85029239766084</v>
      </c>
      <c r="AA29" s="19">
        <f t="shared" si="17"/>
        <v>52.72982456140351</v>
      </c>
      <c r="AB29" s="15">
        <f t="shared" si="29"/>
        <v>26314.13567251462</v>
      </c>
      <c r="AC29" s="20">
        <f t="shared" si="18"/>
        <v>2.4</v>
      </c>
      <c r="AD29" s="21">
        <f t="shared" si="19"/>
        <v>4950</v>
      </c>
      <c r="AE29" s="19">
        <f t="shared" si="20"/>
        <v>12500</v>
      </c>
      <c r="AF29" s="19">
        <f t="shared" si="30"/>
        <v>11880</v>
      </c>
      <c r="AG29" s="19">
        <f t="shared" si="21"/>
        <v>3000</v>
      </c>
      <c r="AH29" s="19">
        <f t="shared" si="22"/>
        <v>342.821052631579</v>
      </c>
      <c r="AI29" s="19">
        <f t="shared" si="23"/>
        <v>83.74736842105264</v>
      </c>
      <c r="AJ29" s="15">
        <f t="shared" si="31"/>
        <v>27806.56842105263</v>
      </c>
      <c r="AK29" s="7"/>
      <c r="AL29" s="7"/>
      <c r="AM29" s="7"/>
      <c r="AN29" s="7"/>
      <c r="AO29" s="7"/>
      <c r="AQ29" s="1"/>
      <c r="AR29" s="1"/>
      <c r="AS29" s="14"/>
      <c r="AT29" s="1"/>
      <c r="AU29" s="1"/>
    </row>
    <row r="30" spans="1:47" ht="12.75">
      <c r="A30" t="s">
        <v>57</v>
      </c>
      <c r="B30">
        <f>Multimedia</f>
        <v>0.6</v>
      </c>
      <c r="C30">
        <v>12</v>
      </c>
      <c r="D30" s="9">
        <f t="shared" si="24"/>
        <v>315.7894736842105</v>
      </c>
      <c r="E30" s="11">
        <f t="shared" si="0"/>
        <v>0.5234567901234568</v>
      </c>
      <c r="F30" s="19">
        <f t="shared" si="1"/>
        <v>18060</v>
      </c>
      <c r="G30" s="19">
        <f t="shared" si="2"/>
        <v>625</v>
      </c>
      <c r="H30" s="19">
        <f t="shared" si="32"/>
        <v>9453.62962962963</v>
      </c>
      <c r="I30" s="19">
        <f t="shared" si="3"/>
        <v>654.320987654321</v>
      </c>
      <c r="J30" s="19">
        <f t="shared" si="4"/>
        <v>74.49616634178038</v>
      </c>
      <c r="K30" s="19">
        <f t="shared" si="5"/>
        <v>16.860818713450293</v>
      </c>
      <c r="L30" s="15">
        <f t="shared" si="25"/>
        <v>10824.30760233918</v>
      </c>
      <c r="M30" s="11">
        <f t="shared" si="6"/>
        <v>0.9882352941176471</v>
      </c>
      <c r="N30" s="19">
        <f t="shared" si="7"/>
        <v>15300</v>
      </c>
      <c r="O30" s="19">
        <f t="shared" si="8"/>
        <v>3125</v>
      </c>
      <c r="P30" s="19">
        <f t="shared" si="26"/>
        <v>15120</v>
      </c>
      <c r="Q30" s="19">
        <f t="shared" si="9"/>
        <v>1235.2941176470588</v>
      </c>
      <c r="R30" s="19">
        <f t="shared" si="10"/>
        <v>140.64148606811148</v>
      </c>
      <c r="S30" s="19">
        <f t="shared" si="11"/>
        <v>31.83157894736842</v>
      </c>
      <c r="T30" s="15">
        <f t="shared" si="27"/>
        <v>19652.767182662537</v>
      </c>
      <c r="U30" s="11">
        <f t="shared" si="12"/>
        <v>1.511111111111111</v>
      </c>
      <c r="V30" s="19">
        <f t="shared" si="13"/>
        <v>11850.000000000002</v>
      </c>
      <c r="W30" s="19">
        <f t="shared" si="14"/>
        <v>6250</v>
      </c>
      <c r="X30" s="19">
        <f t="shared" si="28"/>
        <v>17906.666666666668</v>
      </c>
      <c r="Y30" s="19">
        <f t="shared" si="15"/>
        <v>1888.888888888889</v>
      </c>
      <c r="Z30" s="19">
        <f t="shared" si="16"/>
        <v>215.0549707602339</v>
      </c>
      <c r="AA30" s="19">
        <f t="shared" si="17"/>
        <v>48.67368421052631</v>
      </c>
      <c r="AB30" s="15">
        <f t="shared" si="29"/>
        <v>26309.28421052632</v>
      </c>
      <c r="AC30" s="20">
        <f t="shared" si="18"/>
        <v>2.4</v>
      </c>
      <c r="AD30" s="21">
        <f t="shared" si="19"/>
        <v>4950</v>
      </c>
      <c r="AE30" s="19">
        <f t="shared" si="20"/>
        <v>12500</v>
      </c>
      <c r="AF30" s="19">
        <f t="shared" si="30"/>
        <v>11880</v>
      </c>
      <c r="AG30" s="19">
        <f t="shared" si="21"/>
        <v>3000</v>
      </c>
      <c r="AH30" s="19">
        <f t="shared" si="22"/>
        <v>341.5578947368421</v>
      </c>
      <c r="AI30" s="19">
        <f t="shared" si="23"/>
        <v>77.30526315789473</v>
      </c>
      <c r="AJ30" s="15">
        <f t="shared" si="31"/>
        <v>27798.863157894735</v>
      </c>
      <c r="AK30" s="7"/>
      <c r="AL30" s="7"/>
      <c r="AM30" s="7"/>
      <c r="AN30" s="7"/>
      <c r="AO30" s="7"/>
      <c r="AQ30" s="1"/>
      <c r="AR30" s="1"/>
      <c r="AS30" s="14"/>
      <c r="AT30" s="1"/>
      <c r="AU30" s="1"/>
    </row>
    <row r="31" spans="1:47" ht="12.75">
      <c r="A31" t="s">
        <v>58</v>
      </c>
      <c r="B31">
        <f>Multimedia</f>
        <v>0.6</v>
      </c>
      <c r="C31">
        <v>12</v>
      </c>
      <c r="D31" s="9">
        <f t="shared" si="24"/>
        <v>315.7894736842105</v>
      </c>
      <c r="E31" s="11">
        <f t="shared" si="0"/>
        <v>0.5234567901234568</v>
      </c>
      <c r="F31" s="19">
        <f t="shared" si="1"/>
        <v>18060</v>
      </c>
      <c r="G31" s="19">
        <f t="shared" si="2"/>
        <v>625</v>
      </c>
      <c r="H31" s="19">
        <f t="shared" si="32"/>
        <v>9453.62962962963</v>
      </c>
      <c r="I31" s="19">
        <f t="shared" si="3"/>
        <v>654.320987654321</v>
      </c>
      <c r="J31" s="19">
        <f t="shared" si="4"/>
        <v>74.49616634178038</v>
      </c>
      <c r="K31" s="19">
        <f t="shared" si="5"/>
        <v>16.860818713450293</v>
      </c>
      <c r="L31" s="15">
        <f t="shared" si="25"/>
        <v>10824.30760233918</v>
      </c>
      <c r="M31" s="11">
        <f t="shared" si="6"/>
        <v>0.9882352941176471</v>
      </c>
      <c r="N31" s="19">
        <f t="shared" si="7"/>
        <v>15300</v>
      </c>
      <c r="O31" s="19">
        <f t="shared" si="8"/>
        <v>3125</v>
      </c>
      <c r="P31" s="19">
        <f t="shared" si="26"/>
        <v>15120</v>
      </c>
      <c r="Q31" s="19">
        <f t="shared" si="9"/>
        <v>1235.2941176470588</v>
      </c>
      <c r="R31" s="19">
        <f t="shared" si="10"/>
        <v>140.64148606811148</v>
      </c>
      <c r="S31" s="19">
        <f t="shared" si="11"/>
        <v>31.83157894736842</v>
      </c>
      <c r="T31" s="15">
        <f t="shared" si="27"/>
        <v>19652.767182662537</v>
      </c>
      <c r="U31" s="11">
        <f t="shared" si="12"/>
        <v>1.511111111111111</v>
      </c>
      <c r="V31" s="19">
        <f t="shared" si="13"/>
        <v>11850.000000000002</v>
      </c>
      <c r="W31" s="19">
        <f t="shared" si="14"/>
        <v>6250</v>
      </c>
      <c r="X31" s="19">
        <f t="shared" si="28"/>
        <v>17906.666666666668</v>
      </c>
      <c r="Y31" s="19">
        <f t="shared" si="15"/>
        <v>1888.888888888889</v>
      </c>
      <c r="Z31" s="19">
        <f t="shared" si="16"/>
        <v>215.0549707602339</v>
      </c>
      <c r="AA31" s="19">
        <f t="shared" si="17"/>
        <v>48.67368421052631</v>
      </c>
      <c r="AB31" s="15">
        <f t="shared" si="29"/>
        <v>26309.28421052632</v>
      </c>
      <c r="AC31" s="20">
        <f t="shared" si="18"/>
        <v>2.4</v>
      </c>
      <c r="AD31" s="21">
        <f t="shared" si="19"/>
        <v>4950</v>
      </c>
      <c r="AE31" s="19">
        <f t="shared" si="20"/>
        <v>12500</v>
      </c>
      <c r="AF31" s="19">
        <f t="shared" si="30"/>
        <v>11880</v>
      </c>
      <c r="AG31" s="19">
        <f t="shared" si="21"/>
        <v>3000</v>
      </c>
      <c r="AH31" s="19">
        <f t="shared" si="22"/>
        <v>341.5578947368421</v>
      </c>
      <c r="AI31" s="19">
        <f t="shared" si="23"/>
        <v>77.30526315789473</v>
      </c>
      <c r="AJ31" s="15">
        <f t="shared" si="31"/>
        <v>27798.863157894735</v>
      </c>
      <c r="AK31" s="7"/>
      <c r="AL31" s="7"/>
      <c r="AM31" s="7"/>
      <c r="AN31" s="7"/>
      <c r="AO31" s="7"/>
      <c r="AQ31" s="1"/>
      <c r="AR31" s="1"/>
      <c r="AS31" s="14"/>
      <c r="AT31" s="1"/>
      <c r="AU31" s="1"/>
    </row>
    <row r="32" spans="1:47" ht="12.75">
      <c r="A32" t="s">
        <v>59</v>
      </c>
      <c r="B32">
        <f>Mark_up</f>
        <v>0.3</v>
      </c>
      <c r="C32">
        <v>8</v>
      </c>
      <c r="D32" s="9">
        <f t="shared" si="24"/>
        <v>210.52631578947367</v>
      </c>
      <c r="E32" s="11">
        <f t="shared" si="0"/>
        <v>0.5234567901234568</v>
      </c>
      <c r="F32" s="19">
        <f t="shared" si="1"/>
        <v>9420</v>
      </c>
      <c r="G32" s="19">
        <f t="shared" si="2"/>
        <v>625</v>
      </c>
      <c r="H32" s="19">
        <f t="shared" si="32"/>
        <v>4930.9629629629635</v>
      </c>
      <c r="I32" s="19">
        <f t="shared" si="3"/>
        <v>654.320987654321</v>
      </c>
      <c r="J32" s="19">
        <f t="shared" si="4"/>
        <v>73.39415204678365</v>
      </c>
      <c r="K32" s="19">
        <f t="shared" si="5"/>
        <v>5.620272904483431</v>
      </c>
      <c r="L32" s="15">
        <f t="shared" si="25"/>
        <v>6289.298375568551</v>
      </c>
      <c r="M32" s="11">
        <f t="shared" si="6"/>
        <v>0.9882352941176471</v>
      </c>
      <c r="N32" s="19">
        <f t="shared" si="7"/>
        <v>8100</v>
      </c>
      <c r="O32" s="19">
        <f t="shared" si="8"/>
        <v>3125</v>
      </c>
      <c r="P32" s="19">
        <f t="shared" si="26"/>
        <v>8004.705882352941</v>
      </c>
      <c r="Q32" s="19">
        <f t="shared" si="9"/>
        <v>1235.2941176470588</v>
      </c>
      <c r="R32" s="19">
        <f t="shared" si="10"/>
        <v>138.56099071207436</v>
      </c>
      <c r="S32" s="19">
        <f t="shared" si="11"/>
        <v>10.610526315789473</v>
      </c>
      <c r="T32" s="15">
        <f t="shared" si="27"/>
        <v>12514.171517027864</v>
      </c>
      <c r="U32" s="11">
        <f t="shared" si="12"/>
        <v>1.511111111111111</v>
      </c>
      <c r="V32" s="19">
        <f t="shared" si="13"/>
        <v>6450.000000000001</v>
      </c>
      <c r="W32" s="19">
        <f t="shared" si="14"/>
        <v>6250</v>
      </c>
      <c r="X32" s="19">
        <f t="shared" si="28"/>
        <v>9746.666666666668</v>
      </c>
      <c r="Y32" s="19">
        <f t="shared" si="15"/>
        <v>1888.888888888889</v>
      </c>
      <c r="Z32" s="19">
        <f t="shared" si="16"/>
        <v>211.87368421052636</v>
      </c>
      <c r="AA32" s="19">
        <f t="shared" si="17"/>
        <v>16.224561403508773</v>
      </c>
      <c r="AB32" s="15">
        <f t="shared" si="29"/>
        <v>18113.653801169596</v>
      </c>
      <c r="AC32" s="20">
        <f t="shared" si="18"/>
        <v>2.4</v>
      </c>
      <c r="AD32" s="21">
        <f t="shared" si="19"/>
        <v>3150</v>
      </c>
      <c r="AE32" s="19">
        <f t="shared" si="20"/>
        <v>12500</v>
      </c>
      <c r="AF32" s="19">
        <f t="shared" si="30"/>
        <v>7560</v>
      </c>
      <c r="AG32" s="19">
        <f t="shared" si="21"/>
        <v>3000</v>
      </c>
      <c r="AH32" s="19">
        <f t="shared" si="22"/>
        <v>336.50526315789483</v>
      </c>
      <c r="AI32" s="19">
        <f t="shared" si="23"/>
        <v>25.768421052631577</v>
      </c>
      <c r="AJ32" s="15">
        <f t="shared" si="31"/>
        <v>23422.273684210526</v>
      </c>
      <c r="AK32" s="7"/>
      <c r="AL32" s="7"/>
      <c r="AM32" s="7"/>
      <c r="AN32" s="7"/>
      <c r="AO32" s="7"/>
      <c r="AQ32" s="1"/>
      <c r="AR32" s="1"/>
      <c r="AS32" s="14"/>
      <c r="AT32" s="1"/>
      <c r="AU32" s="1"/>
    </row>
    <row r="33" spans="1:47" ht="12.75">
      <c r="A33" t="s">
        <v>60</v>
      </c>
      <c r="B33">
        <f aca="true" t="shared" si="33" ref="B33:B39">Multimedia</f>
        <v>0.6</v>
      </c>
      <c r="C33">
        <v>7</v>
      </c>
      <c r="D33" s="9">
        <f t="shared" si="24"/>
        <v>184.21052631578945</v>
      </c>
      <c r="E33" s="11">
        <f t="shared" si="0"/>
        <v>0.5234567901234568</v>
      </c>
      <c r="F33" s="19">
        <f t="shared" si="1"/>
        <v>18060</v>
      </c>
      <c r="G33" s="19">
        <f t="shared" si="2"/>
        <v>625</v>
      </c>
      <c r="H33" s="19">
        <f t="shared" si="32"/>
        <v>9453.62962962963</v>
      </c>
      <c r="I33" s="19">
        <f t="shared" si="3"/>
        <v>654.320987654321</v>
      </c>
      <c r="J33" s="19">
        <f t="shared" si="4"/>
        <v>73.11864847303445</v>
      </c>
      <c r="K33" s="19">
        <f t="shared" si="5"/>
        <v>9.835477582846003</v>
      </c>
      <c r="L33" s="15">
        <f t="shared" si="25"/>
        <v>10815.904743339832</v>
      </c>
      <c r="M33" s="11">
        <f t="shared" si="6"/>
        <v>0.9882352941176471</v>
      </c>
      <c r="N33" s="19">
        <f t="shared" si="7"/>
        <v>15300</v>
      </c>
      <c r="O33" s="19">
        <f t="shared" si="8"/>
        <v>3125</v>
      </c>
      <c r="P33" s="19">
        <f t="shared" si="26"/>
        <v>15120</v>
      </c>
      <c r="Q33" s="19">
        <f t="shared" si="9"/>
        <v>1235.2941176470588</v>
      </c>
      <c r="R33" s="19">
        <f t="shared" si="10"/>
        <v>138.04086687306503</v>
      </c>
      <c r="S33" s="19">
        <f t="shared" si="11"/>
        <v>18.568421052631578</v>
      </c>
      <c r="T33" s="15">
        <f t="shared" si="27"/>
        <v>19636.903405572753</v>
      </c>
      <c r="U33" s="11">
        <f t="shared" si="12"/>
        <v>1.511111111111111</v>
      </c>
      <c r="V33" s="19">
        <f t="shared" si="13"/>
        <v>11850.000000000002</v>
      </c>
      <c r="W33" s="19">
        <f t="shared" si="14"/>
        <v>6250</v>
      </c>
      <c r="X33" s="19">
        <f t="shared" si="28"/>
        <v>17906.666666666668</v>
      </c>
      <c r="Y33" s="19">
        <f t="shared" si="15"/>
        <v>1888.888888888889</v>
      </c>
      <c r="Z33" s="19">
        <f t="shared" si="16"/>
        <v>211.07836257309944</v>
      </c>
      <c r="AA33" s="19">
        <f t="shared" si="17"/>
        <v>28.392982456140345</v>
      </c>
      <c r="AB33" s="15">
        <f t="shared" si="29"/>
        <v>26285.0269005848</v>
      </c>
      <c r="AC33" s="20">
        <f t="shared" si="18"/>
        <v>2.4</v>
      </c>
      <c r="AD33" s="21">
        <f t="shared" si="19"/>
        <v>4950</v>
      </c>
      <c r="AE33" s="19">
        <f t="shared" si="20"/>
        <v>12500</v>
      </c>
      <c r="AF33" s="19">
        <f t="shared" si="30"/>
        <v>11880</v>
      </c>
      <c r="AG33" s="19">
        <f t="shared" si="21"/>
        <v>3000</v>
      </c>
      <c r="AH33" s="19">
        <f t="shared" si="22"/>
        <v>335.24210526315795</v>
      </c>
      <c r="AI33" s="19">
        <f t="shared" si="23"/>
        <v>45.094736842105256</v>
      </c>
      <c r="AJ33" s="15">
        <f t="shared" si="31"/>
        <v>27760.336842105262</v>
      </c>
      <c r="AK33" s="7"/>
      <c r="AL33" s="7"/>
      <c r="AM33" s="7"/>
      <c r="AN33" s="7"/>
      <c r="AO33" s="7"/>
      <c r="AQ33" s="1"/>
      <c r="AR33" s="1"/>
      <c r="AS33" s="14"/>
      <c r="AT33" s="1"/>
      <c r="AU33" s="1"/>
    </row>
    <row r="34" spans="1:47" ht="12.75">
      <c r="A34" t="s">
        <v>61</v>
      </c>
      <c r="B34">
        <f t="shared" si="33"/>
        <v>0.6</v>
      </c>
      <c r="C34">
        <v>6</v>
      </c>
      <c r="D34" s="9">
        <f t="shared" si="24"/>
        <v>157.89473684210526</v>
      </c>
      <c r="E34" s="11">
        <f t="shared" si="0"/>
        <v>0.5234567901234568</v>
      </c>
      <c r="F34" s="19">
        <f t="shared" si="1"/>
        <v>18060</v>
      </c>
      <c r="G34" s="19">
        <f t="shared" si="2"/>
        <v>625</v>
      </c>
      <c r="H34" s="19">
        <f t="shared" si="32"/>
        <v>9453.62962962963</v>
      </c>
      <c r="I34" s="19">
        <f t="shared" si="3"/>
        <v>654.320987654321</v>
      </c>
      <c r="J34" s="19">
        <f t="shared" si="4"/>
        <v>72.84314489928525</v>
      </c>
      <c r="K34" s="19">
        <f t="shared" si="5"/>
        <v>8.430409356725146</v>
      </c>
      <c r="L34" s="15">
        <f t="shared" si="25"/>
        <v>10814.22417153996</v>
      </c>
      <c r="M34" s="11">
        <f t="shared" si="6"/>
        <v>0.9882352941176471</v>
      </c>
      <c r="N34" s="19">
        <f t="shared" si="7"/>
        <v>15300</v>
      </c>
      <c r="O34" s="19">
        <f t="shared" si="8"/>
        <v>3125</v>
      </c>
      <c r="P34" s="19">
        <f t="shared" si="26"/>
        <v>15120</v>
      </c>
      <c r="Q34" s="19">
        <f t="shared" si="9"/>
        <v>1235.2941176470588</v>
      </c>
      <c r="R34" s="19">
        <f t="shared" si="10"/>
        <v>137.52074303405573</v>
      </c>
      <c r="S34" s="19">
        <f t="shared" si="11"/>
        <v>15.91578947368421</v>
      </c>
      <c r="T34" s="15">
        <f t="shared" si="27"/>
        <v>19633.7306501548</v>
      </c>
      <c r="U34" s="11">
        <f t="shared" si="12"/>
        <v>1.511111111111111</v>
      </c>
      <c r="V34" s="19">
        <f t="shared" si="13"/>
        <v>11850.000000000002</v>
      </c>
      <c r="W34" s="19">
        <f t="shared" si="14"/>
        <v>6250</v>
      </c>
      <c r="X34" s="19">
        <f t="shared" si="28"/>
        <v>17906.666666666668</v>
      </c>
      <c r="Y34" s="19">
        <f t="shared" si="15"/>
        <v>1888.888888888889</v>
      </c>
      <c r="Z34" s="19">
        <f t="shared" si="16"/>
        <v>210.28304093567252</v>
      </c>
      <c r="AA34" s="19">
        <f t="shared" si="17"/>
        <v>24.336842105263155</v>
      </c>
      <c r="AB34" s="15">
        <f t="shared" si="29"/>
        <v>26280.175438596492</v>
      </c>
      <c r="AC34" s="20">
        <f t="shared" si="18"/>
        <v>2.4</v>
      </c>
      <c r="AD34" s="21">
        <f t="shared" si="19"/>
        <v>4950</v>
      </c>
      <c r="AE34" s="19">
        <f t="shared" si="20"/>
        <v>12500</v>
      </c>
      <c r="AF34" s="19">
        <f t="shared" si="30"/>
        <v>11880</v>
      </c>
      <c r="AG34" s="19">
        <f t="shared" si="21"/>
        <v>3000</v>
      </c>
      <c r="AH34" s="19">
        <f t="shared" si="22"/>
        <v>333.9789473684211</v>
      </c>
      <c r="AI34" s="19">
        <f t="shared" si="23"/>
        <v>38.652631578947364</v>
      </c>
      <c r="AJ34" s="15">
        <f t="shared" si="31"/>
        <v>27752.63157894737</v>
      </c>
      <c r="AK34" s="7"/>
      <c r="AL34" s="7"/>
      <c r="AM34" s="7"/>
      <c r="AN34" s="7"/>
      <c r="AO34" s="7"/>
      <c r="AQ34" s="1"/>
      <c r="AR34" s="1"/>
      <c r="AS34" s="14"/>
      <c r="AT34" s="1"/>
      <c r="AU34" s="1"/>
    </row>
    <row r="35" spans="1:47" ht="12.75">
      <c r="A35" t="s">
        <v>62</v>
      </c>
      <c r="B35">
        <f t="shared" si="33"/>
        <v>0.6</v>
      </c>
      <c r="C35">
        <v>3</v>
      </c>
      <c r="D35" s="9">
        <f t="shared" si="24"/>
        <v>78.94736842105263</v>
      </c>
      <c r="E35" s="11">
        <f t="shared" si="0"/>
        <v>0.5234567901234568</v>
      </c>
      <c r="F35" s="19">
        <f t="shared" si="1"/>
        <v>18060</v>
      </c>
      <c r="G35" s="19">
        <f t="shared" si="2"/>
        <v>625</v>
      </c>
      <c r="H35" s="19">
        <f t="shared" si="32"/>
        <v>9453.62962962963</v>
      </c>
      <c r="I35" s="19">
        <f t="shared" si="3"/>
        <v>654.320987654321</v>
      </c>
      <c r="J35" s="19">
        <f t="shared" si="4"/>
        <v>72.01663417803768</v>
      </c>
      <c r="K35" s="19">
        <f t="shared" si="5"/>
        <v>4.215204678362573</v>
      </c>
      <c r="L35" s="15">
        <f t="shared" si="25"/>
        <v>10809.18245614035</v>
      </c>
      <c r="M35" s="11">
        <f t="shared" si="6"/>
        <v>0.9882352941176471</v>
      </c>
      <c r="N35" s="19">
        <f t="shared" si="7"/>
        <v>15300</v>
      </c>
      <c r="O35" s="19">
        <f t="shared" si="8"/>
        <v>3125</v>
      </c>
      <c r="P35" s="19">
        <f t="shared" si="26"/>
        <v>15120</v>
      </c>
      <c r="Q35" s="19">
        <f t="shared" si="9"/>
        <v>1235.2941176470588</v>
      </c>
      <c r="R35" s="19">
        <f t="shared" si="10"/>
        <v>135.96037151702785</v>
      </c>
      <c r="S35" s="19">
        <f t="shared" si="11"/>
        <v>7.957894736842105</v>
      </c>
      <c r="T35" s="15">
        <f t="shared" si="27"/>
        <v>19624.21238390093</v>
      </c>
      <c r="U35" s="11">
        <f t="shared" si="12"/>
        <v>1.511111111111111</v>
      </c>
      <c r="V35" s="19">
        <f t="shared" si="13"/>
        <v>11850.000000000002</v>
      </c>
      <c r="W35" s="19">
        <f t="shared" si="14"/>
        <v>6250</v>
      </c>
      <c r="X35" s="19">
        <f t="shared" si="28"/>
        <v>17906.666666666668</v>
      </c>
      <c r="Y35" s="19">
        <f t="shared" si="15"/>
        <v>1888.888888888889</v>
      </c>
      <c r="Z35" s="19">
        <f t="shared" si="16"/>
        <v>207.89707602339178</v>
      </c>
      <c r="AA35" s="19">
        <f t="shared" si="17"/>
        <v>12.168421052631578</v>
      </c>
      <c r="AB35" s="15">
        <f t="shared" si="29"/>
        <v>26265.621052631584</v>
      </c>
      <c r="AC35" s="20">
        <f t="shared" si="18"/>
        <v>2.4</v>
      </c>
      <c r="AD35" s="21">
        <f t="shared" si="19"/>
        <v>4950</v>
      </c>
      <c r="AE35" s="19">
        <f t="shared" si="20"/>
        <v>12500</v>
      </c>
      <c r="AF35" s="19">
        <f t="shared" si="30"/>
        <v>11880</v>
      </c>
      <c r="AG35" s="19">
        <f t="shared" si="21"/>
        <v>3000</v>
      </c>
      <c r="AH35" s="19">
        <f t="shared" si="22"/>
        <v>330.1894736842105</v>
      </c>
      <c r="AI35" s="19">
        <f t="shared" si="23"/>
        <v>19.326315789473682</v>
      </c>
      <c r="AJ35" s="15">
        <f t="shared" si="31"/>
        <v>27729.515789473684</v>
      </c>
      <c r="AK35" s="7"/>
      <c r="AL35" s="7"/>
      <c r="AM35" s="7"/>
      <c r="AN35" s="7"/>
      <c r="AO35" s="7"/>
      <c r="AQ35" s="1"/>
      <c r="AR35" s="1"/>
      <c r="AS35" s="14"/>
      <c r="AT35" s="1"/>
      <c r="AU35" s="1"/>
    </row>
    <row r="36" spans="1:47" ht="12.75">
      <c r="A36" t="s">
        <v>63</v>
      </c>
      <c r="B36">
        <f t="shared" si="33"/>
        <v>0.6</v>
      </c>
      <c r="C36">
        <v>2</v>
      </c>
      <c r="D36" s="9">
        <f t="shared" si="24"/>
        <v>52.63157894736842</v>
      </c>
      <c r="E36" s="11">
        <f t="shared" si="0"/>
        <v>0.5234567901234568</v>
      </c>
      <c r="F36" s="19">
        <f t="shared" si="1"/>
        <v>18060</v>
      </c>
      <c r="G36" s="19">
        <f t="shared" si="2"/>
        <v>625</v>
      </c>
      <c r="H36" s="19">
        <f t="shared" si="32"/>
        <v>9453.62962962963</v>
      </c>
      <c r="I36" s="19">
        <f t="shared" si="3"/>
        <v>654.320987654321</v>
      </c>
      <c r="J36" s="19">
        <f t="shared" si="4"/>
        <v>71.74113060428851</v>
      </c>
      <c r="K36" s="19">
        <f t="shared" si="5"/>
        <v>2.8101364522417156</v>
      </c>
      <c r="L36" s="15">
        <f t="shared" si="25"/>
        <v>10807.50188434048</v>
      </c>
      <c r="M36" s="11">
        <f t="shared" si="6"/>
        <v>0.9882352941176471</v>
      </c>
      <c r="N36" s="19">
        <f t="shared" si="7"/>
        <v>15300</v>
      </c>
      <c r="O36" s="19">
        <f t="shared" si="8"/>
        <v>3125</v>
      </c>
      <c r="P36" s="19">
        <f t="shared" si="26"/>
        <v>15120</v>
      </c>
      <c r="Q36" s="19">
        <f t="shared" si="9"/>
        <v>1235.2941176470588</v>
      </c>
      <c r="R36" s="19">
        <f t="shared" si="10"/>
        <v>135.4402476780186</v>
      </c>
      <c r="S36" s="19">
        <f t="shared" si="11"/>
        <v>5.3052631578947365</v>
      </c>
      <c r="T36" s="15">
        <f t="shared" si="27"/>
        <v>19621.039628482973</v>
      </c>
      <c r="U36" s="11">
        <f t="shared" si="12"/>
        <v>1.511111111111111</v>
      </c>
      <c r="V36" s="19">
        <f t="shared" si="13"/>
        <v>11850.000000000002</v>
      </c>
      <c r="W36" s="19">
        <f t="shared" si="14"/>
        <v>6250</v>
      </c>
      <c r="X36" s="19">
        <f t="shared" si="28"/>
        <v>17906.666666666668</v>
      </c>
      <c r="Y36" s="19">
        <f t="shared" si="15"/>
        <v>1888.888888888889</v>
      </c>
      <c r="Z36" s="19">
        <f t="shared" si="16"/>
        <v>207.10175438596494</v>
      </c>
      <c r="AA36" s="19">
        <f t="shared" si="17"/>
        <v>8.112280701754386</v>
      </c>
      <c r="AB36" s="15">
        <f t="shared" si="29"/>
        <v>26260.769590643275</v>
      </c>
      <c r="AC36" s="20">
        <f t="shared" si="18"/>
        <v>2.4</v>
      </c>
      <c r="AD36" s="21">
        <f t="shared" si="19"/>
        <v>4950</v>
      </c>
      <c r="AE36" s="19">
        <f t="shared" si="20"/>
        <v>12500</v>
      </c>
      <c r="AF36" s="19">
        <f t="shared" si="30"/>
        <v>11880</v>
      </c>
      <c r="AG36" s="19">
        <f t="shared" si="21"/>
        <v>3000</v>
      </c>
      <c r="AH36" s="19">
        <f t="shared" si="22"/>
        <v>328.92631578947373</v>
      </c>
      <c r="AI36" s="19">
        <f t="shared" si="23"/>
        <v>12.884210526315789</v>
      </c>
      <c r="AJ36" s="15">
        <f t="shared" si="31"/>
        <v>27721.810526315792</v>
      </c>
      <c r="AK36" s="7"/>
      <c r="AL36" s="7"/>
      <c r="AM36" s="7"/>
      <c r="AN36" s="7"/>
      <c r="AO36" s="7"/>
      <c r="AQ36" s="1"/>
      <c r="AR36" s="1"/>
      <c r="AS36" s="14"/>
      <c r="AT36" s="1"/>
      <c r="AU36" s="1"/>
    </row>
    <row r="37" spans="1:47" ht="12.75">
      <c r="A37" t="s">
        <v>64</v>
      </c>
      <c r="B37">
        <f t="shared" si="33"/>
        <v>0.6</v>
      </c>
      <c r="C37">
        <v>1</v>
      </c>
      <c r="D37" s="9">
        <f t="shared" si="24"/>
        <v>26.31578947368421</v>
      </c>
      <c r="E37" s="11">
        <f t="shared" si="0"/>
        <v>0.5234567901234568</v>
      </c>
      <c r="F37" s="19">
        <f t="shared" si="1"/>
        <v>18060</v>
      </c>
      <c r="G37" s="19">
        <f t="shared" si="2"/>
        <v>625</v>
      </c>
      <c r="H37" s="19">
        <f t="shared" si="32"/>
        <v>9453.62962962963</v>
      </c>
      <c r="I37" s="19">
        <f t="shared" si="3"/>
        <v>654.320987654321</v>
      </c>
      <c r="J37" s="19">
        <f t="shared" si="4"/>
        <v>71.46562703053934</v>
      </c>
      <c r="K37" s="19">
        <f t="shared" si="5"/>
        <v>1.4050682261208578</v>
      </c>
      <c r="L37" s="15">
        <f t="shared" si="25"/>
        <v>10805.82131254061</v>
      </c>
      <c r="M37" s="11">
        <f t="shared" si="6"/>
        <v>0.9882352941176471</v>
      </c>
      <c r="N37" s="19">
        <f t="shared" si="7"/>
        <v>15300</v>
      </c>
      <c r="O37" s="19">
        <f t="shared" si="8"/>
        <v>3125</v>
      </c>
      <c r="P37" s="19">
        <f t="shared" si="26"/>
        <v>15120</v>
      </c>
      <c r="Q37" s="19">
        <f t="shared" si="9"/>
        <v>1235.2941176470588</v>
      </c>
      <c r="R37" s="19">
        <f t="shared" si="10"/>
        <v>134.92012383900934</v>
      </c>
      <c r="S37" s="19">
        <f t="shared" si="11"/>
        <v>2.6526315789473682</v>
      </c>
      <c r="T37" s="15">
        <f t="shared" si="27"/>
        <v>19617.866873065017</v>
      </c>
      <c r="U37" s="11">
        <f t="shared" si="12"/>
        <v>1.511111111111111</v>
      </c>
      <c r="V37" s="19">
        <f t="shared" si="13"/>
        <v>11850.000000000002</v>
      </c>
      <c r="W37" s="19">
        <f t="shared" si="14"/>
        <v>6250</v>
      </c>
      <c r="X37" s="19">
        <f t="shared" si="28"/>
        <v>17906.666666666668</v>
      </c>
      <c r="Y37" s="19">
        <f t="shared" si="15"/>
        <v>1888.888888888889</v>
      </c>
      <c r="Z37" s="19">
        <f t="shared" si="16"/>
        <v>206.30643274853807</v>
      </c>
      <c r="AA37" s="19">
        <f t="shared" si="17"/>
        <v>4.056140350877193</v>
      </c>
      <c r="AB37" s="15">
        <f t="shared" si="29"/>
        <v>26255.918128654972</v>
      </c>
      <c r="AC37" s="20">
        <f t="shared" si="18"/>
        <v>2.4</v>
      </c>
      <c r="AD37" s="21">
        <f t="shared" si="19"/>
        <v>4950</v>
      </c>
      <c r="AE37" s="19">
        <f t="shared" si="20"/>
        <v>12500</v>
      </c>
      <c r="AF37" s="19">
        <f t="shared" si="30"/>
        <v>11880</v>
      </c>
      <c r="AG37" s="19">
        <f t="shared" si="21"/>
        <v>3000</v>
      </c>
      <c r="AH37" s="19">
        <f t="shared" si="22"/>
        <v>327.6631578947369</v>
      </c>
      <c r="AI37" s="19">
        <f t="shared" si="23"/>
        <v>6.442105263157894</v>
      </c>
      <c r="AJ37" s="15">
        <f t="shared" si="31"/>
        <v>27714.105263157897</v>
      </c>
      <c r="AK37" s="7"/>
      <c r="AL37" s="7"/>
      <c r="AM37" s="7"/>
      <c r="AN37" s="7"/>
      <c r="AO37" s="7"/>
      <c r="AQ37" s="1"/>
      <c r="AR37" s="1"/>
      <c r="AS37" s="14"/>
      <c r="AT37" s="1"/>
      <c r="AU37" s="1"/>
    </row>
    <row r="38" spans="1:47" ht="12.75">
      <c r="A38" t="s">
        <v>65</v>
      </c>
      <c r="B38">
        <f t="shared" si="33"/>
        <v>0.6</v>
      </c>
      <c r="C38">
        <v>1</v>
      </c>
      <c r="D38" s="9">
        <f t="shared" si="24"/>
        <v>26.31578947368421</v>
      </c>
      <c r="E38" s="11">
        <f t="shared" si="0"/>
        <v>0.5234567901234568</v>
      </c>
      <c r="F38" s="19">
        <f t="shared" si="1"/>
        <v>18060</v>
      </c>
      <c r="G38" s="19">
        <f t="shared" si="2"/>
        <v>625</v>
      </c>
      <c r="H38" s="19">
        <f t="shared" si="32"/>
        <v>9453.62962962963</v>
      </c>
      <c r="I38" s="19">
        <f t="shared" si="3"/>
        <v>654.320987654321</v>
      </c>
      <c r="J38" s="19">
        <f t="shared" si="4"/>
        <v>71.46562703053934</v>
      </c>
      <c r="K38" s="19">
        <f t="shared" si="5"/>
        <v>1.4050682261208578</v>
      </c>
      <c r="L38" s="15">
        <f t="shared" si="25"/>
        <v>10805.82131254061</v>
      </c>
      <c r="M38" s="11">
        <f t="shared" si="6"/>
        <v>0.9882352941176471</v>
      </c>
      <c r="N38" s="19">
        <f t="shared" si="7"/>
        <v>15300</v>
      </c>
      <c r="O38" s="19">
        <f t="shared" si="8"/>
        <v>3125</v>
      </c>
      <c r="P38" s="19">
        <f t="shared" si="26"/>
        <v>15120</v>
      </c>
      <c r="Q38" s="19">
        <f t="shared" si="9"/>
        <v>1235.2941176470588</v>
      </c>
      <c r="R38" s="19">
        <f t="shared" si="10"/>
        <v>134.92012383900934</v>
      </c>
      <c r="S38" s="19">
        <f t="shared" si="11"/>
        <v>2.6526315789473682</v>
      </c>
      <c r="T38" s="15">
        <f t="shared" si="27"/>
        <v>19617.866873065017</v>
      </c>
      <c r="U38" s="11">
        <f t="shared" si="12"/>
        <v>1.511111111111111</v>
      </c>
      <c r="V38" s="19">
        <f t="shared" si="13"/>
        <v>11850.000000000002</v>
      </c>
      <c r="W38" s="19">
        <f t="shared" si="14"/>
        <v>6250</v>
      </c>
      <c r="X38" s="19">
        <f t="shared" si="28"/>
        <v>17906.666666666668</v>
      </c>
      <c r="Y38" s="19">
        <f t="shared" si="15"/>
        <v>1888.888888888889</v>
      </c>
      <c r="Z38" s="19">
        <f t="shared" si="16"/>
        <v>206.30643274853807</v>
      </c>
      <c r="AA38" s="19">
        <f t="shared" si="17"/>
        <v>4.056140350877193</v>
      </c>
      <c r="AB38" s="15">
        <f t="shared" si="29"/>
        <v>26255.918128654972</v>
      </c>
      <c r="AC38" s="20">
        <f t="shared" si="18"/>
        <v>2.4</v>
      </c>
      <c r="AD38" s="21">
        <f t="shared" si="19"/>
        <v>4950</v>
      </c>
      <c r="AE38" s="19">
        <f t="shared" si="20"/>
        <v>12500</v>
      </c>
      <c r="AF38" s="19">
        <f t="shared" si="30"/>
        <v>11880</v>
      </c>
      <c r="AG38" s="19">
        <f t="shared" si="21"/>
        <v>3000</v>
      </c>
      <c r="AH38" s="19">
        <f t="shared" si="22"/>
        <v>327.6631578947369</v>
      </c>
      <c r="AI38" s="19">
        <f t="shared" si="23"/>
        <v>6.442105263157894</v>
      </c>
      <c r="AJ38" s="15">
        <f t="shared" si="31"/>
        <v>27714.105263157897</v>
      </c>
      <c r="AK38" s="7"/>
      <c r="AL38" s="7"/>
      <c r="AM38" s="7"/>
      <c r="AN38" s="7"/>
      <c r="AO38" s="7"/>
      <c r="AQ38" s="1"/>
      <c r="AR38" s="1"/>
      <c r="AS38" s="14"/>
      <c r="AT38" s="1"/>
      <c r="AU38" s="1"/>
    </row>
    <row r="39" spans="1:47" ht="12.75">
      <c r="A39" t="s">
        <v>66</v>
      </c>
      <c r="B39">
        <f t="shared" si="33"/>
        <v>0.6</v>
      </c>
      <c r="C39">
        <v>1</v>
      </c>
      <c r="D39" s="9">
        <f t="shared" si="24"/>
        <v>26.31578947368421</v>
      </c>
      <c r="E39" s="11">
        <f t="shared" si="0"/>
        <v>0.5234567901234568</v>
      </c>
      <c r="F39" s="19">
        <f t="shared" si="1"/>
        <v>18060</v>
      </c>
      <c r="G39" s="19">
        <f t="shared" si="2"/>
        <v>625</v>
      </c>
      <c r="H39" s="19">
        <f t="shared" si="32"/>
        <v>9453.62962962963</v>
      </c>
      <c r="I39" s="19">
        <f t="shared" si="3"/>
        <v>654.320987654321</v>
      </c>
      <c r="J39" s="19">
        <f t="shared" si="4"/>
        <v>71.46562703053934</v>
      </c>
      <c r="K39" s="19">
        <f t="shared" si="5"/>
        <v>1.4050682261208578</v>
      </c>
      <c r="L39" s="15">
        <f t="shared" si="25"/>
        <v>10805.82131254061</v>
      </c>
      <c r="M39" s="11">
        <f t="shared" si="6"/>
        <v>0.9882352941176471</v>
      </c>
      <c r="N39" s="19">
        <f t="shared" si="7"/>
        <v>15300</v>
      </c>
      <c r="O39" s="19">
        <f t="shared" si="8"/>
        <v>3125</v>
      </c>
      <c r="P39" s="19">
        <f t="shared" si="26"/>
        <v>15120</v>
      </c>
      <c r="Q39" s="19">
        <f t="shared" si="9"/>
        <v>1235.2941176470588</v>
      </c>
      <c r="R39" s="19">
        <f t="shared" si="10"/>
        <v>134.92012383900934</v>
      </c>
      <c r="S39" s="19">
        <f t="shared" si="11"/>
        <v>2.6526315789473682</v>
      </c>
      <c r="T39" s="15">
        <f t="shared" si="27"/>
        <v>19617.866873065017</v>
      </c>
      <c r="U39" s="11">
        <f t="shared" si="12"/>
        <v>1.511111111111111</v>
      </c>
      <c r="V39" s="19">
        <f t="shared" si="13"/>
        <v>11850.000000000002</v>
      </c>
      <c r="W39" s="19">
        <f t="shared" si="14"/>
        <v>6250</v>
      </c>
      <c r="X39" s="19">
        <f t="shared" si="28"/>
        <v>17906.666666666668</v>
      </c>
      <c r="Y39" s="19">
        <f t="shared" si="15"/>
        <v>1888.888888888889</v>
      </c>
      <c r="Z39" s="19">
        <f t="shared" si="16"/>
        <v>206.30643274853807</v>
      </c>
      <c r="AA39" s="19">
        <f t="shared" si="17"/>
        <v>4.056140350877193</v>
      </c>
      <c r="AB39" s="15">
        <f t="shared" si="29"/>
        <v>26255.918128654972</v>
      </c>
      <c r="AC39" s="20">
        <f t="shared" si="18"/>
        <v>2.4</v>
      </c>
      <c r="AD39" s="21">
        <f t="shared" si="19"/>
        <v>4950</v>
      </c>
      <c r="AE39" s="19">
        <f t="shared" si="20"/>
        <v>12500</v>
      </c>
      <c r="AF39" s="19">
        <f t="shared" si="30"/>
        <v>11880</v>
      </c>
      <c r="AG39" s="19">
        <f t="shared" si="21"/>
        <v>3000</v>
      </c>
      <c r="AH39" s="19">
        <f t="shared" si="22"/>
        <v>327.6631578947369</v>
      </c>
      <c r="AI39" s="19">
        <f t="shared" si="23"/>
        <v>6.442105263157894</v>
      </c>
      <c r="AJ39" s="15">
        <f t="shared" si="31"/>
        <v>27714.105263157897</v>
      </c>
      <c r="AK39" s="7"/>
      <c r="AL39" s="7"/>
      <c r="AM39" s="7"/>
      <c r="AN39" s="7"/>
      <c r="AO39" s="7"/>
      <c r="AQ39" s="1"/>
      <c r="AR39" s="1"/>
      <c r="AS39" s="14"/>
      <c r="AT39" s="1"/>
      <c r="AU39" s="1"/>
    </row>
    <row r="40" spans="2:47" ht="12.75">
      <c r="B40" s="3" t="s">
        <v>89</v>
      </c>
      <c r="F40" s="19"/>
      <c r="G40" s="32">
        <f>SUM(G4:G39)</f>
        <v>22500</v>
      </c>
      <c r="H40" s="32">
        <f>SUM(H4:H39)</f>
        <v>301134.22222222213</v>
      </c>
      <c r="I40" s="32">
        <f>SUM(I4:I39)</f>
        <v>23555.555555555562</v>
      </c>
      <c r="J40" s="32">
        <f>SUM(J4:J39)</f>
        <v>72485.10045484081</v>
      </c>
      <c r="K40" s="32">
        <f>SUM(K4:K39)</f>
        <v>73494.20116959058</v>
      </c>
      <c r="L40" s="7"/>
      <c r="M40" s="7"/>
      <c r="N40" s="7"/>
      <c r="O40" s="19">
        <f>SUM(O4:O39)</f>
        <v>112500</v>
      </c>
      <c r="P40" s="19">
        <f>SUM(P4:P39)</f>
        <v>482654.11764705885</v>
      </c>
      <c r="Q40" s="19">
        <f>SUM(Q4:Q39)</f>
        <v>44470.5882352941</v>
      </c>
      <c r="R40" s="19">
        <f>SUM(R4:R39)</f>
        <v>136844.79009287932</v>
      </c>
      <c r="S40" s="19">
        <f>SUM(S4:S39)</f>
        <v>138749.87368421044</v>
      </c>
      <c r="T40" s="7"/>
      <c r="U40" s="7"/>
      <c r="V40" s="7"/>
      <c r="W40" s="32">
        <f>SUM(W4:W39)</f>
        <v>225000</v>
      </c>
      <c r="X40" s="32">
        <f>SUM(X4:X39)</f>
        <v>573920.0000000002</v>
      </c>
      <c r="Y40" s="32">
        <f>SUM(Y4:Y39)</f>
        <v>68000.00000000004</v>
      </c>
      <c r="Z40" s="32">
        <f>SUM(Z4:Z39)</f>
        <v>209249.44093567258</v>
      </c>
      <c r="AA40" s="32">
        <f>SUM(AA4:AA39)</f>
        <v>212162.50526315774</v>
      </c>
      <c r="AB40" s="7"/>
      <c r="AC40" s="7"/>
      <c r="AD40" s="7"/>
      <c r="AE40" s="32">
        <f>SUM(AE4:AE39)</f>
        <v>450000</v>
      </c>
      <c r="AF40" s="32">
        <f>SUM(AF4:AF39)</f>
        <v>390240</v>
      </c>
      <c r="AG40" s="32">
        <f>SUM(AG4:AG39)</f>
        <v>108000</v>
      </c>
      <c r="AH40" s="32">
        <f>SUM(AH4:AH39)</f>
        <v>332337.34736842115</v>
      </c>
      <c r="AI40" s="32">
        <f>SUM(AI4:AI39)</f>
        <v>336963.9789473684</v>
      </c>
      <c r="AJ40" s="7"/>
      <c r="AK40" s="7"/>
      <c r="AL40" s="7"/>
      <c r="AM40" s="7"/>
      <c r="AN40" s="7"/>
      <c r="AO40" s="7"/>
      <c r="AQ40" s="1"/>
      <c r="AR40" s="1"/>
      <c r="AS40" s="14"/>
      <c r="AT40" s="1"/>
      <c r="AU40" s="1"/>
    </row>
    <row r="41" spans="2:47" ht="12.75">
      <c r="B41" s="27" t="s">
        <v>88</v>
      </c>
      <c r="C41" s="27"/>
      <c r="D41" s="27"/>
      <c r="E41" s="28"/>
      <c r="F41" s="29"/>
      <c r="G41" s="26">
        <f>G40/L42</f>
        <v>0.04562329825558648</v>
      </c>
      <c r="H41" s="26">
        <f>H40/L42</f>
        <v>0.6106105082403778</v>
      </c>
      <c r="I41" s="26">
        <f>I40/L42</f>
        <v>0.047763650519428824</v>
      </c>
      <c r="J41" s="26">
        <f>J40/L42</f>
        <v>0.14697819365054887</v>
      </c>
      <c r="K41" s="26">
        <f>K40/L42</f>
        <v>0.14902434933405795</v>
      </c>
      <c r="L41" s="29"/>
      <c r="M41" s="29"/>
      <c r="N41" s="29"/>
      <c r="O41" s="26">
        <f>O40/T42</f>
        <v>0.12292134949226628</v>
      </c>
      <c r="P41" s="26">
        <f>P40/T42</f>
        <v>0.5273644042593381</v>
      </c>
      <c r="Q41" s="26">
        <f>Q40/T42</f>
        <v>0.048590086387531116</v>
      </c>
      <c r="R41" s="26">
        <f>R40/T42</f>
        <v>0.14952130017069012</v>
      </c>
      <c r="S41" s="26">
        <f>S40/T42</f>
        <v>0.1516028596901745</v>
      </c>
      <c r="T41" s="29"/>
      <c r="U41" s="29"/>
      <c r="V41" s="29"/>
      <c r="W41" s="26">
        <f>W40/AB42</f>
        <v>0.1746444312460411</v>
      </c>
      <c r="X41" s="26">
        <f>X40/AB42</f>
        <v>0.4454752532476798</v>
      </c>
      <c r="Y41" s="26">
        <f>Y40/AB42</f>
        <v>0.05278142810991468</v>
      </c>
      <c r="Z41" s="26">
        <f>Z40/AB42</f>
        <v>0.16241888711450048</v>
      </c>
      <c r="AA41" s="26">
        <f>AA40/AB42</f>
        <v>0.16468000028186394</v>
      </c>
      <c r="AB41" s="29"/>
      <c r="AC41" s="29"/>
      <c r="AD41" s="29"/>
      <c r="AE41" s="26">
        <f>AE40/AJ42</f>
        <v>0.2782000018663803</v>
      </c>
      <c r="AF41" s="26">
        <f>AF40/AJ42</f>
        <v>0.24125504161852498</v>
      </c>
      <c r="AG41" s="26">
        <f>AG40/AJ42</f>
        <v>0.06676800044793127</v>
      </c>
      <c r="AH41" s="26">
        <f>AH40/AJ42</f>
        <v>0.20545833479591696</v>
      </c>
      <c r="AI41" s="26">
        <f>AI40/AJ42</f>
        <v>0.20831862127124626</v>
      </c>
      <c r="AJ41" s="29"/>
      <c r="AK41" s="7"/>
      <c r="AL41" s="7"/>
      <c r="AM41" s="7"/>
      <c r="AN41" s="7"/>
      <c r="AO41" s="7"/>
      <c r="AQ41" s="1"/>
      <c r="AR41" s="1"/>
      <c r="AS41" s="14"/>
      <c r="AT41" s="1"/>
      <c r="AU41" s="1"/>
    </row>
    <row r="42" spans="2:47" ht="12.75">
      <c r="B42" s="22" t="s">
        <v>29</v>
      </c>
      <c r="C42" s="22"/>
      <c r="D42" s="30"/>
      <c r="E42" s="30"/>
      <c r="F42" s="30"/>
      <c r="G42" s="30"/>
      <c r="H42" s="30"/>
      <c r="I42" s="30"/>
      <c r="J42" s="30"/>
      <c r="K42" s="30"/>
      <c r="L42" s="10">
        <f>SUM(L4:L41)</f>
        <v>493169.07940220914</v>
      </c>
      <c r="M42" s="10"/>
      <c r="N42" s="10"/>
      <c r="O42" s="10"/>
      <c r="P42" s="10"/>
      <c r="Q42" s="10"/>
      <c r="R42" s="10"/>
      <c r="S42" s="10"/>
      <c r="T42" s="10">
        <f>SUM(T4:T41)</f>
        <v>915219.3696594427</v>
      </c>
      <c r="U42" s="10"/>
      <c r="V42" s="10"/>
      <c r="W42" s="10"/>
      <c r="X42" s="10"/>
      <c r="Y42" s="10"/>
      <c r="Z42" s="10"/>
      <c r="AA42" s="10"/>
      <c r="AB42" s="10">
        <f>SUM(AB4:AB41)</f>
        <v>1288331.9461988306</v>
      </c>
      <c r="AC42" s="10"/>
      <c r="AD42" s="10"/>
      <c r="AE42" s="10"/>
      <c r="AF42" s="10"/>
      <c r="AG42" s="10"/>
      <c r="AH42" s="10"/>
      <c r="AI42" s="10"/>
      <c r="AJ42" s="10">
        <f>SUM(AJ4:AJ41)</f>
        <v>1617541.32631579</v>
      </c>
      <c r="AK42" s="16"/>
      <c r="AL42" s="16"/>
      <c r="AM42" s="16"/>
      <c r="AN42" s="16"/>
      <c r="AO42" s="16"/>
      <c r="AQ42" s="1"/>
      <c r="AR42" s="1"/>
      <c r="AS42" s="14"/>
      <c r="AT42" s="14"/>
      <c r="AU42" s="14"/>
    </row>
    <row r="43" spans="4:47" ht="12.7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Q43" s="1"/>
      <c r="AR43" s="1"/>
      <c r="AS43" s="1"/>
      <c r="AT43" s="1"/>
      <c r="AU43" s="1"/>
    </row>
    <row r="44" spans="2:47" ht="12.75">
      <c r="B44" s="22" t="s">
        <v>28</v>
      </c>
      <c r="C44" s="22"/>
      <c r="D44" s="30"/>
      <c r="E44" s="30"/>
      <c r="F44" s="30"/>
      <c r="G44" s="30"/>
      <c r="H44" s="30"/>
      <c r="I44" s="30"/>
      <c r="J44" s="30"/>
      <c r="K44" s="30"/>
      <c r="L44" s="10">
        <f>L42/One</f>
        <v>493169.07940220914</v>
      </c>
      <c r="M44" s="10"/>
      <c r="N44" s="10"/>
      <c r="O44" s="10"/>
      <c r="P44" s="10"/>
      <c r="Q44" s="10"/>
      <c r="R44" s="10"/>
      <c r="S44" s="10"/>
      <c r="T44" s="10">
        <f>T42/Five</f>
        <v>183043.87393188855</v>
      </c>
      <c r="U44" s="10"/>
      <c r="V44" s="10"/>
      <c r="W44" s="10"/>
      <c r="X44" s="10"/>
      <c r="Y44" s="10"/>
      <c r="Z44" s="10"/>
      <c r="AA44" s="10"/>
      <c r="AB44" s="10">
        <f>AB42/Ten</f>
        <v>128833.19461988306</v>
      </c>
      <c r="AC44" s="10"/>
      <c r="AD44" s="10"/>
      <c r="AE44" s="10"/>
      <c r="AF44" s="10"/>
      <c r="AG44" s="10"/>
      <c r="AH44" s="10"/>
      <c r="AI44" s="10"/>
      <c r="AJ44" s="10">
        <f>AJ42/Twenty</f>
        <v>80877.0663157895</v>
      </c>
      <c r="AL44" s="16"/>
      <c r="AM44" s="16"/>
      <c r="AN44" s="16"/>
      <c r="AO44" s="16"/>
      <c r="AQ44" s="1"/>
      <c r="AR44" s="1"/>
      <c r="AS44" s="14"/>
      <c r="AT44" s="14"/>
      <c r="AU44" s="14"/>
    </row>
    <row r="45" spans="2:47" ht="12.75">
      <c r="B45" s="23"/>
      <c r="C45" s="23"/>
      <c r="D45" s="23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Q45" s="1"/>
      <c r="AR45" s="1"/>
      <c r="AS45" s="1"/>
      <c r="AT45" s="1"/>
      <c r="AU45" s="1"/>
    </row>
    <row r="46" spans="2:47" ht="12.75">
      <c r="B46" s="34" t="s">
        <v>67</v>
      </c>
      <c r="C46" s="34"/>
      <c r="D46" s="34"/>
      <c r="E46" s="35"/>
      <c r="F46" s="35"/>
      <c r="G46" s="35"/>
      <c r="H46" s="35"/>
      <c r="I46" s="35"/>
      <c r="J46" s="35"/>
      <c r="K46" s="35"/>
      <c r="L46" s="35">
        <f>L44/1000</f>
        <v>493.16907940220915</v>
      </c>
      <c r="M46" s="35"/>
      <c r="N46" s="35"/>
      <c r="O46" s="35"/>
      <c r="P46" s="35"/>
      <c r="Q46" s="35"/>
      <c r="R46" s="35"/>
      <c r="S46" s="35"/>
      <c r="T46" s="35">
        <f>T44/1000</f>
        <v>183.04387393188856</v>
      </c>
      <c r="U46" s="35"/>
      <c r="V46" s="35"/>
      <c r="W46" s="35"/>
      <c r="X46" s="35"/>
      <c r="Y46" s="35"/>
      <c r="Z46" s="35"/>
      <c r="AA46" s="35"/>
      <c r="AB46" s="35">
        <f>AB44/1000</f>
        <v>128.83319461988305</v>
      </c>
      <c r="AC46" s="35"/>
      <c r="AD46" s="35"/>
      <c r="AE46" s="35"/>
      <c r="AF46" s="35"/>
      <c r="AG46" s="35"/>
      <c r="AH46" s="35"/>
      <c r="AI46" s="35"/>
      <c r="AJ46" s="35">
        <f>AJ44/1000</f>
        <v>80.8770663157895</v>
      </c>
      <c r="AQ46" s="1"/>
      <c r="AR46" s="1"/>
      <c r="AS46" s="1"/>
      <c r="AT46" s="1"/>
      <c r="AU46" s="1"/>
    </row>
    <row r="47" spans="43:47" ht="12.75">
      <c r="AQ47" s="1"/>
      <c r="AR47" s="1"/>
      <c r="AS47" s="1"/>
      <c r="AT47" s="1"/>
      <c r="AU47" s="1"/>
    </row>
    <row r="48" spans="43:47" ht="12.75">
      <c r="AQ48" s="1"/>
      <c r="AR48" s="1"/>
      <c r="AS48" s="1"/>
      <c r="AT48" s="1"/>
      <c r="AU48" s="1"/>
    </row>
    <row r="49" spans="28:47" ht="12.75">
      <c r="AB49" s="18"/>
      <c r="AQ49" s="1"/>
      <c r="AR49" s="1"/>
      <c r="AS49" s="1"/>
      <c r="AT49" s="1"/>
      <c r="AU49" s="1"/>
    </row>
    <row r="50" spans="28:47" ht="12.75">
      <c r="AB50" s="5"/>
      <c r="AQ50" s="1"/>
      <c r="AR50" s="1"/>
      <c r="AS50" s="1"/>
      <c r="AT50" s="1"/>
      <c r="AU50" s="1"/>
    </row>
    <row r="51" spans="43:47" ht="12.75">
      <c r="AQ51" s="1"/>
      <c r="AR51" s="1"/>
      <c r="AS51" s="1"/>
      <c r="AT51" s="1"/>
      <c r="AU51" s="1"/>
    </row>
  </sheetData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27"/>
  <sheetViews>
    <sheetView workbookViewId="0" topLeftCell="A1">
      <selection activeCell="E40" sqref="E40"/>
    </sheetView>
  </sheetViews>
  <sheetFormatPr defaultColWidth="9.140625" defaultRowHeight="12.75"/>
  <cols>
    <col min="1" max="1" width="20.421875" style="0" customWidth="1"/>
    <col min="5" max="5" width="10.28125" style="0" customWidth="1"/>
    <col min="13" max="13" width="20.00390625" style="0" customWidth="1"/>
  </cols>
  <sheetData>
    <row r="5" spans="1:3" ht="12.75">
      <c r="A5" s="3" t="s">
        <v>1</v>
      </c>
      <c r="B5" s="3" t="s">
        <v>2</v>
      </c>
      <c r="C5">
        <v>0.4</v>
      </c>
    </row>
    <row r="6" spans="1:13" ht="12.75">
      <c r="A6" s="3"/>
      <c r="B6" s="3"/>
      <c r="K6" s="3" t="s">
        <v>74</v>
      </c>
      <c r="L6" s="3" t="s">
        <v>3</v>
      </c>
      <c r="M6" s="3" t="s">
        <v>75</v>
      </c>
    </row>
    <row r="7" spans="1:13" ht="12.75">
      <c r="A7" s="3"/>
      <c r="B7" s="3"/>
      <c r="C7" s="3" t="s">
        <v>15</v>
      </c>
      <c r="D7" s="3" t="s">
        <v>11</v>
      </c>
      <c r="E7" s="3" t="s">
        <v>25</v>
      </c>
      <c r="F7" s="3" t="s">
        <v>12</v>
      </c>
      <c r="G7" s="3" t="s">
        <v>14</v>
      </c>
      <c r="H7" s="3" t="s">
        <v>13</v>
      </c>
      <c r="I7" s="3" t="s">
        <v>24</v>
      </c>
      <c r="K7" s="24" t="s">
        <v>15</v>
      </c>
      <c r="L7">
        <v>0.1</v>
      </c>
      <c r="M7" s="24" t="s">
        <v>82</v>
      </c>
    </row>
    <row r="8" spans="1:13" ht="12.75">
      <c r="A8" s="3"/>
      <c r="B8" s="3" t="s">
        <v>3</v>
      </c>
      <c r="C8">
        <v>0.1</v>
      </c>
      <c r="D8">
        <v>0.2</v>
      </c>
      <c r="E8">
        <v>0.3</v>
      </c>
      <c r="F8">
        <v>0.4</v>
      </c>
      <c r="G8">
        <v>0.6</v>
      </c>
      <c r="H8">
        <v>0.8</v>
      </c>
      <c r="I8">
        <v>1</v>
      </c>
      <c r="K8" s="24" t="s">
        <v>11</v>
      </c>
      <c r="L8">
        <v>0.2</v>
      </c>
      <c r="M8" t="s">
        <v>76</v>
      </c>
    </row>
    <row r="9" spans="1:13" ht="12.75">
      <c r="A9" s="3"/>
      <c r="B9" s="3"/>
      <c r="K9" s="24" t="s">
        <v>25</v>
      </c>
      <c r="L9">
        <v>0.3</v>
      </c>
      <c r="M9" t="s">
        <v>77</v>
      </c>
    </row>
    <row r="10" spans="1:13" ht="12.75">
      <c r="A10" s="3" t="s">
        <v>4</v>
      </c>
      <c r="B10" s="3"/>
      <c r="K10" s="24" t="s">
        <v>12</v>
      </c>
      <c r="L10">
        <v>0.4</v>
      </c>
      <c r="M10" t="s">
        <v>78</v>
      </c>
    </row>
    <row r="11" spans="1:13" ht="12.75">
      <c r="A11" s="3"/>
      <c r="B11" s="3" t="s">
        <v>5</v>
      </c>
      <c r="C11">
        <v>0.17</v>
      </c>
      <c r="K11" s="24" t="s">
        <v>14</v>
      </c>
      <c r="L11">
        <v>0.6</v>
      </c>
      <c r="M11" t="s">
        <v>79</v>
      </c>
    </row>
    <row r="12" spans="1:13" ht="12.75">
      <c r="A12" s="3"/>
      <c r="B12" s="3" t="s">
        <v>6</v>
      </c>
      <c r="C12">
        <v>1250</v>
      </c>
      <c r="K12" s="24" t="s">
        <v>13</v>
      </c>
      <c r="L12">
        <v>0.8</v>
      </c>
      <c r="M12" t="s">
        <v>80</v>
      </c>
    </row>
    <row r="13" spans="1:13" ht="12.75">
      <c r="A13" s="3"/>
      <c r="B13" s="3" t="s">
        <v>7</v>
      </c>
      <c r="C13">
        <v>60000</v>
      </c>
      <c r="K13" s="24" t="s">
        <v>24</v>
      </c>
      <c r="L13">
        <v>1</v>
      </c>
      <c r="M13" t="s">
        <v>81</v>
      </c>
    </row>
    <row r="14" spans="1:3" ht="12.75">
      <c r="A14" s="3"/>
      <c r="B14" s="3" t="s">
        <v>8</v>
      </c>
      <c r="C14">
        <v>2000</v>
      </c>
    </row>
    <row r="15" spans="1:3" ht="12.75">
      <c r="A15" s="3"/>
      <c r="B15" s="3" t="s">
        <v>9</v>
      </c>
      <c r="C15">
        <v>1000</v>
      </c>
    </row>
    <row r="16" spans="1:3" ht="12.75">
      <c r="A16" s="3"/>
      <c r="B16" s="3" t="s">
        <v>10</v>
      </c>
      <c r="C16">
        <v>625</v>
      </c>
    </row>
    <row r="17" spans="1:3" ht="12.75">
      <c r="A17" s="3"/>
      <c r="B17" s="3" t="s">
        <v>91</v>
      </c>
      <c r="C17">
        <v>8</v>
      </c>
    </row>
    <row r="18" spans="1:3" ht="12.75">
      <c r="A18" s="3"/>
      <c r="B18" s="3" t="s">
        <v>70</v>
      </c>
      <c r="C18">
        <v>0.5</v>
      </c>
    </row>
    <row r="19" spans="2:3" ht="12.75">
      <c r="B19" s="3" t="s">
        <v>71</v>
      </c>
      <c r="C19">
        <v>0.9</v>
      </c>
    </row>
    <row r="20" spans="2:3" ht="12.75">
      <c r="B20" s="3" t="s">
        <v>72</v>
      </c>
      <c r="C20">
        <v>0.05</v>
      </c>
    </row>
    <row r="21" spans="2:3" ht="12.75">
      <c r="B21" s="3" t="s">
        <v>90</v>
      </c>
      <c r="C21">
        <v>1500</v>
      </c>
    </row>
    <row r="22" ht="12.75">
      <c r="A22" t="s">
        <v>18</v>
      </c>
    </row>
    <row r="23" spans="2:3" ht="12.75">
      <c r="B23" s="3" t="s">
        <v>19</v>
      </c>
      <c r="C23">
        <v>1</v>
      </c>
    </row>
    <row r="24" spans="2:3" ht="12.75">
      <c r="B24" s="3" t="s">
        <v>20</v>
      </c>
      <c r="C24">
        <v>5</v>
      </c>
    </row>
    <row r="25" spans="2:3" ht="12.75">
      <c r="B25" s="3" t="s">
        <v>21</v>
      </c>
      <c r="C25">
        <v>10</v>
      </c>
    </row>
    <row r="26" spans="2:3" ht="12.75">
      <c r="B26" s="3" t="s">
        <v>22</v>
      </c>
      <c r="C26">
        <v>20</v>
      </c>
    </row>
    <row r="27" spans="2:3" ht="12.75">
      <c r="B27" s="3" t="s">
        <v>23</v>
      </c>
      <c r="C27">
        <v>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British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Robert Wheatley</dc:creator>
  <cp:keywords/>
  <dc:description/>
  <cp:lastModifiedBy>Carrington</cp:lastModifiedBy>
  <cp:lastPrinted>2006-03-10T18:11:05Z</cp:lastPrinted>
  <dcterms:created xsi:type="dcterms:W3CDTF">2006-02-01T14:24:54Z</dcterms:created>
  <dcterms:modified xsi:type="dcterms:W3CDTF">2006-05-04T10:58:27Z</dcterms:modified>
  <cp:category/>
  <cp:version/>
  <cp:contentType/>
  <cp:contentStatus/>
</cp:coreProperties>
</file>